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codeName="ThisWorkbook" defaultThemeVersion="124226"/>
  <mc:AlternateContent xmlns:mc="http://schemas.openxmlformats.org/markup-compatibility/2006">
    <mc:Choice Requires="x15">
      <x15ac:absPath xmlns:x15ac="http://schemas.microsoft.com/office/spreadsheetml/2010/11/ac" url="C:\Users\Martin Palička\Disk Google\RADAMOK\_TORNÁDO\2019\Přihláška\"/>
    </mc:Choice>
  </mc:AlternateContent>
  <xr:revisionPtr revIDLastSave="0" documentId="13_ncr:1_{8B076B99-053B-42AA-9119-0C2D1FF2B219}" xr6:coauthVersionLast="36" xr6:coauthVersionMax="36" xr10:uidLastSave="{00000000-0000-0000-0000-000000000000}"/>
  <workbookProtection workbookAlgorithmName="SHA-512" workbookHashValue="uEPaF/BWC5+6pkRpvAYJQ8hkN5Giy3PLUn+J3yVsA2bJRB2u2/2lMuQLLXSZhc+KwfVcIZ0HNMNeL1vLjgMr5Q==" workbookSaltValue="zrdOzIiP0S/LJ56WKe6v/A==" workbookSpinCount="100000" lockStructure="1"/>
  <bookViews>
    <workbookView xWindow="-15" yWindow="-15" windowWidth="12720" windowHeight="12345" tabRatio="938" firstSheet="2" activeTab="3" xr2:uid="{00000000-000D-0000-FFFF-FFFF00000000}"/>
  </bookViews>
  <sheets>
    <sheet name="Podpůrný list pro výpočty" sheetId="23" state="hidden" r:id="rId1"/>
    <sheet name="Souhrn pro organizátora" sheetId="25" state="hidden" r:id="rId2"/>
    <sheet name="Nápověda" sheetId="27" r:id="rId3"/>
    <sheet name="Základní informace o klubu" sheetId="1" r:id="rId4"/>
    <sheet name="Přehled přihlášek" sheetId="24" r:id="rId5"/>
    <sheet name="Udělení souhlasů" sheetId="26" r:id="rId6"/>
    <sheet name="Přihláška č. 1" sheetId="2" r:id="rId7"/>
    <sheet name="Přihláška č. 2" sheetId="3" r:id="rId8"/>
    <sheet name="Přihláška č. 3" sheetId="5" r:id="rId9"/>
    <sheet name="Přihláška č. 4" sheetId="6" r:id="rId10"/>
    <sheet name="Přihláška č. 5" sheetId="7" r:id="rId11"/>
    <sheet name="Přihláška č. 6" sheetId="8" r:id="rId12"/>
    <sheet name="Přihláška č. 7" sheetId="9" r:id="rId13"/>
    <sheet name="Přihláška č. 8" sheetId="10" r:id="rId14"/>
    <sheet name="Přihláška č. 9" sheetId="11" r:id="rId15"/>
    <sheet name="Přihláška č. 10" sheetId="12" r:id="rId16"/>
    <sheet name="Přihláška č. 11" sheetId="13" r:id="rId17"/>
    <sheet name="Přihláška č. 12" sheetId="14" r:id="rId18"/>
    <sheet name="Přihláška č. 13" sheetId="15" r:id="rId19"/>
    <sheet name="Přihláška č. 14" sheetId="16" r:id="rId20"/>
    <sheet name="Přihláška č. 15" sheetId="17" r:id="rId21"/>
    <sheet name="Přihláška č. 16" sheetId="18" r:id="rId22"/>
    <sheet name="Přihláška č. 17" sheetId="19" r:id="rId23"/>
    <sheet name="Přihláška č. 18" sheetId="20" r:id="rId24"/>
    <sheet name="Přihláška č. 19" sheetId="21" r:id="rId25"/>
    <sheet name="Přihláška č. 20" sheetId="22" r:id="rId26"/>
  </sheets>
  <calcPr calcId="191029"/>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3"/>
  <c r="H40" i="22"/>
  <c r="G40" i="22"/>
  <c r="H39" i="22"/>
  <c r="G39" i="22"/>
  <c r="H38" i="22"/>
  <c r="G38" i="22"/>
  <c r="H37" i="22"/>
  <c r="G37" i="22"/>
  <c r="H36" i="22"/>
  <c r="G36" i="22"/>
  <c r="H35" i="22"/>
  <c r="G35" i="22"/>
  <c r="H34" i="22"/>
  <c r="G34" i="22"/>
  <c r="H33" i="22"/>
  <c r="G33" i="22"/>
  <c r="H32" i="22"/>
  <c r="G32" i="22"/>
  <c r="H31" i="22"/>
  <c r="G31" i="22"/>
  <c r="H30" i="22"/>
  <c r="G30" i="22"/>
  <c r="H29" i="22"/>
  <c r="G29" i="22"/>
  <c r="H28" i="22"/>
  <c r="G28" i="22"/>
  <c r="H27" i="22"/>
  <c r="G27" i="22"/>
  <c r="H26" i="22"/>
  <c r="G26" i="22"/>
  <c r="H25" i="22"/>
  <c r="G25" i="22"/>
  <c r="H24" i="22"/>
  <c r="G24" i="22"/>
  <c r="H23" i="22"/>
  <c r="G23" i="22"/>
  <c r="H22" i="22"/>
  <c r="G22" i="22"/>
  <c r="H21" i="22"/>
  <c r="G21" i="22"/>
  <c r="H20" i="22"/>
  <c r="G20" i="22"/>
  <c r="H19" i="22"/>
  <c r="G19" i="22"/>
  <c r="H18" i="22"/>
  <c r="G18" i="22"/>
  <c r="H17" i="22"/>
  <c r="G17" i="22"/>
  <c r="H16" i="22"/>
  <c r="H14" i="22" s="1"/>
  <c r="G16" i="22"/>
  <c r="F14" i="22"/>
  <c r="F11" i="22"/>
  <c r="F10" i="22"/>
  <c r="F9" i="22"/>
  <c r="J7" i="22"/>
  <c r="J6" i="22"/>
  <c r="F6" i="22"/>
  <c r="F5" i="22"/>
  <c r="J4" i="22"/>
  <c r="F4" i="22"/>
  <c r="J3" i="22"/>
  <c r="H40" i="21"/>
  <c r="G40" i="21"/>
  <c r="H39" i="21"/>
  <c r="G39" i="21"/>
  <c r="H38" i="21"/>
  <c r="G38" i="21"/>
  <c r="H37" i="21"/>
  <c r="G37" i="21"/>
  <c r="H36" i="21"/>
  <c r="G36" i="21"/>
  <c r="H35" i="21"/>
  <c r="G35" i="21"/>
  <c r="H34" i="21"/>
  <c r="G34" i="21"/>
  <c r="H33" i="21"/>
  <c r="G33" i="21"/>
  <c r="H32" i="21"/>
  <c r="G32" i="21"/>
  <c r="H31" i="21"/>
  <c r="G31" i="21"/>
  <c r="H30" i="21"/>
  <c r="G30" i="21"/>
  <c r="H29" i="21"/>
  <c r="G29" i="21"/>
  <c r="H28" i="21"/>
  <c r="G28" i="21"/>
  <c r="H27" i="21"/>
  <c r="G27" i="21"/>
  <c r="H26" i="21"/>
  <c r="G26" i="21"/>
  <c r="H25" i="21"/>
  <c r="G25" i="21"/>
  <c r="H24" i="21"/>
  <c r="G24" i="21"/>
  <c r="H23" i="21"/>
  <c r="G23" i="21"/>
  <c r="H22" i="21"/>
  <c r="G22" i="21"/>
  <c r="H21" i="21"/>
  <c r="G21" i="21"/>
  <c r="H20" i="21"/>
  <c r="G20" i="21"/>
  <c r="H19" i="21"/>
  <c r="G19" i="21"/>
  <c r="H18" i="21"/>
  <c r="G18" i="21"/>
  <c r="H17" i="21"/>
  <c r="G17" i="21"/>
  <c r="H16" i="21"/>
  <c r="G16" i="21"/>
  <c r="F14" i="21"/>
  <c r="F11" i="21"/>
  <c r="F10" i="21"/>
  <c r="F9" i="21"/>
  <c r="J7" i="21"/>
  <c r="J6" i="21"/>
  <c r="F6" i="21"/>
  <c r="F5" i="21"/>
  <c r="J4" i="21"/>
  <c r="F4" i="21"/>
  <c r="J3" i="21"/>
  <c r="H40" i="20"/>
  <c r="G40" i="20"/>
  <c r="H39" i="20"/>
  <c r="G39" i="20"/>
  <c r="H38" i="20"/>
  <c r="G38" i="20"/>
  <c r="H37" i="20"/>
  <c r="G37" i="20"/>
  <c r="H36" i="20"/>
  <c r="G36" i="20"/>
  <c r="H35" i="20"/>
  <c r="G35" i="20"/>
  <c r="H34" i="20"/>
  <c r="G34" i="20"/>
  <c r="H33" i="20"/>
  <c r="G33" i="20"/>
  <c r="H32" i="20"/>
  <c r="G32" i="20"/>
  <c r="H31" i="20"/>
  <c r="G31" i="20"/>
  <c r="H30" i="20"/>
  <c r="G30" i="20"/>
  <c r="H29" i="20"/>
  <c r="G29" i="20"/>
  <c r="H28" i="20"/>
  <c r="G28" i="20"/>
  <c r="H27" i="20"/>
  <c r="G27" i="20"/>
  <c r="H26" i="20"/>
  <c r="G26" i="20"/>
  <c r="H25" i="20"/>
  <c r="G25" i="20"/>
  <c r="H24" i="20"/>
  <c r="G24" i="20"/>
  <c r="H23" i="20"/>
  <c r="G23" i="20"/>
  <c r="H22" i="20"/>
  <c r="G22" i="20"/>
  <c r="H21" i="20"/>
  <c r="G21" i="20"/>
  <c r="H20" i="20"/>
  <c r="G20" i="20"/>
  <c r="H19" i="20"/>
  <c r="G19" i="20"/>
  <c r="H18" i="20"/>
  <c r="G18" i="20"/>
  <c r="H17" i="20"/>
  <c r="G17" i="20"/>
  <c r="H16" i="20"/>
  <c r="G16" i="20"/>
  <c r="F14" i="20"/>
  <c r="F11" i="20"/>
  <c r="F10" i="20"/>
  <c r="F9" i="20"/>
  <c r="J7" i="20"/>
  <c r="J6" i="20"/>
  <c r="F6" i="20"/>
  <c r="F5" i="20"/>
  <c r="J4" i="20"/>
  <c r="F4" i="20"/>
  <c r="J3" i="20"/>
  <c r="H40" i="19"/>
  <c r="G40" i="19"/>
  <c r="H39" i="19"/>
  <c r="G39" i="19"/>
  <c r="H38" i="19"/>
  <c r="G38" i="19"/>
  <c r="H37" i="19"/>
  <c r="G37" i="19"/>
  <c r="H36" i="19"/>
  <c r="G36" i="19"/>
  <c r="H35" i="19"/>
  <c r="G35" i="19"/>
  <c r="H34" i="19"/>
  <c r="G34" i="19"/>
  <c r="H33" i="19"/>
  <c r="G33" i="19"/>
  <c r="H32" i="19"/>
  <c r="G32" i="19"/>
  <c r="H31" i="19"/>
  <c r="G31" i="19"/>
  <c r="H30" i="19"/>
  <c r="G30" i="19"/>
  <c r="H29" i="19"/>
  <c r="G29" i="19"/>
  <c r="H28" i="19"/>
  <c r="G28" i="19"/>
  <c r="H27" i="19"/>
  <c r="G27" i="19"/>
  <c r="H26" i="19"/>
  <c r="G26" i="19"/>
  <c r="H25" i="19"/>
  <c r="G25" i="19"/>
  <c r="H24" i="19"/>
  <c r="G24" i="19"/>
  <c r="H23" i="19"/>
  <c r="G23" i="19"/>
  <c r="H22" i="19"/>
  <c r="G22" i="19"/>
  <c r="H21" i="19"/>
  <c r="G21" i="19"/>
  <c r="H20" i="19"/>
  <c r="G20" i="19"/>
  <c r="H19" i="19"/>
  <c r="G19" i="19"/>
  <c r="H18" i="19"/>
  <c r="G18" i="19"/>
  <c r="H17" i="19"/>
  <c r="G17" i="19"/>
  <c r="H16" i="19"/>
  <c r="G16" i="19"/>
  <c r="F14" i="19"/>
  <c r="F11" i="19"/>
  <c r="F10" i="19"/>
  <c r="F9" i="19"/>
  <c r="J7" i="19"/>
  <c r="J6" i="19"/>
  <c r="F6" i="19"/>
  <c r="F5" i="19"/>
  <c r="J4" i="19"/>
  <c r="F4" i="19"/>
  <c r="J3" i="19"/>
  <c r="H40" i="18"/>
  <c r="G40" i="18"/>
  <c r="H39" i="18"/>
  <c r="G39" i="18"/>
  <c r="H38" i="18"/>
  <c r="G38" i="18"/>
  <c r="H37" i="18"/>
  <c r="G37" i="18"/>
  <c r="H36" i="18"/>
  <c r="G36" i="18"/>
  <c r="H35" i="18"/>
  <c r="G35" i="18"/>
  <c r="H34" i="18"/>
  <c r="G34" i="18"/>
  <c r="H33" i="18"/>
  <c r="G33" i="18"/>
  <c r="H32" i="18"/>
  <c r="G32" i="18"/>
  <c r="H31" i="18"/>
  <c r="G31" i="18"/>
  <c r="H30" i="18"/>
  <c r="G30" i="18"/>
  <c r="H29" i="18"/>
  <c r="G29" i="18"/>
  <c r="H28" i="18"/>
  <c r="G28" i="18"/>
  <c r="H27" i="18"/>
  <c r="G27" i="18"/>
  <c r="H26" i="18"/>
  <c r="G26" i="18"/>
  <c r="H25" i="18"/>
  <c r="G25" i="18"/>
  <c r="H24" i="18"/>
  <c r="G24" i="18"/>
  <c r="H23" i="18"/>
  <c r="G23" i="18"/>
  <c r="H22" i="18"/>
  <c r="G22" i="18"/>
  <c r="H21" i="18"/>
  <c r="G21" i="18"/>
  <c r="H20" i="18"/>
  <c r="G20" i="18"/>
  <c r="H19" i="18"/>
  <c r="G19" i="18"/>
  <c r="H18" i="18"/>
  <c r="G18" i="18"/>
  <c r="H17" i="18"/>
  <c r="G17" i="18"/>
  <c r="H16" i="18"/>
  <c r="G16" i="18"/>
  <c r="F14" i="18"/>
  <c r="F11" i="18"/>
  <c r="F10" i="18"/>
  <c r="F9" i="18"/>
  <c r="J7" i="18"/>
  <c r="J6" i="18"/>
  <c r="F6" i="18"/>
  <c r="F5" i="18"/>
  <c r="J4" i="18"/>
  <c r="F4" i="18"/>
  <c r="J3" i="18"/>
  <c r="H40" i="17"/>
  <c r="G40" i="17"/>
  <c r="H39" i="17"/>
  <c r="G39" i="17"/>
  <c r="H38" i="17"/>
  <c r="G38" i="17"/>
  <c r="H37" i="17"/>
  <c r="G37" i="17"/>
  <c r="H36" i="17"/>
  <c r="G36" i="17"/>
  <c r="H35" i="17"/>
  <c r="G35" i="17"/>
  <c r="H34" i="17"/>
  <c r="G34" i="17"/>
  <c r="H33" i="17"/>
  <c r="G33" i="17"/>
  <c r="H32" i="17"/>
  <c r="G32" i="17"/>
  <c r="H31" i="17"/>
  <c r="G31" i="17"/>
  <c r="H30" i="17"/>
  <c r="G30" i="17"/>
  <c r="H29" i="17"/>
  <c r="G29" i="17"/>
  <c r="H28" i="17"/>
  <c r="G28" i="17"/>
  <c r="H27" i="17"/>
  <c r="G27" i="17"/>
  <c r="H26" i="17"/>
  <c r="G26" i="17"/>
  <c r="H25" i="17"/>
  <c r="G25" i="17"/>
  <c r="H24" i="17"/>
  <c r="G24" i="17"/>
  <c r="H23" i="17"/>
  <c r="G23" i="17"/>
  <c r="H22" i="17"/>
  <c r="G22" i="17"/>
  <c r="H21" i="17"/>
  <c r="G21" i="17"/>
  <c r="H20" i="17"/>
  <c r="G20" i="17"/>
  <c r="H19" i="17"/>
  <c r="G19" i="17"/>
  <c r="H18" i="17"/>
  <c r="G18" i="17"/>
  <c r="H17" i="17"/>
  <c r="H14" i="17" s="1"/>
  <c r="G17" i="17"/>
  <c r="H16" i="17"/>
  <c r="G16" i="17"/>
  <c r="F14" i="17"/>
  <c r="F11" i="17"/>
  <c r="F10" i="17"/>
  <c r="F9" i="17"/>
  <c r="J7" i="17"/>
  <c r="J6" i="17"/>
  <c r="F6" i="17"/>
  <c r="F5" i="17"/>
  <c r="J4" i="17"/>
  <c r="F4" i="17"/>
  <c r="J3" i="17"/>
  <c r="H40" i="16"/>
  <c r="G40" i="16"/>
  <c r="H39" i="16"/>
  <c r="G39" i="16"/>
  <c r="H38" i="16"/>
  <c r="G38" i="16"/>
  <c r="H37" i="16"/>
  <c r="G37" i="16"/>
  <c r="H36" i="16"/>
  <c r="G36" i="16"/>
  <c r="H35" i="16"/>
  <c r="G35" i="16"/>
  <c r="H34" i="16"/>
  <c r="G34" i="16"/>
  <c r="H33" i="16"/>
  <c r="G33" i="16"/>
  <c r="H32" i="16"/>
  <c r="G32" i="16"/>
  <c r="H31" i="16"/>
  <c r="G31" i="16"/>
  <c r="H30" i="16"/>
  <c r="G30" i="16"/>
  <c r="H29" i="16"/>
  <c r="G29" i="16"/>
  <c r="H28" i="16"/>
  <c r="G28" i="16"/>
  <c r="H27" i="16"/>
  <c r="G27" i="16"/>
  <c r="H26" i="16"/>
  <c r="G26" i="16"/>
  <c r="H25" i="16"/>
  <c r="G25" i="16"/>
  <c r="H24" i="16"/>
  <c r="G24" i="16"/>
  <c r="H23" i="16"/>
  <c r="G23" i="16"/>
  <c r="H22" i="16"/>
  <c r="G22" i="16"/>
  <c r="H21" i="16"/>
  <c r="G21" i="16"/>
  <c r="H20" i="16"/>
  <c r="G20" i="16"/>
  <c r="H19" i="16"/>
  <c r="G19" i="16"/>
  <c r="H18" i="16"/>
  <c r="G18" i="16"/>
  <c r="H17" i="16"/>
  <c r="G17" i="16"/>
  <c r="H16" i="16"/>
  <c r="G16" i="16"/>
  <c r="F14" i="16"/>
  <c r="F11" i="16"/>
  <c r="F10" i="16"/>
  <c r="F9" i="16"/>
  <c r="J7" i="16"/>
  <c r="J6" i="16"/>
  <c r="F6" i="16"/>
  <c r="F5" i="16"/>
  <c r="J4" i="16"/>
  <c r="F4" i="16"/>
  <c r="J3" i="16"/>
  <c r="H40" i="15"/>
  <c r="G40" i="15"/>
  <c r="H39" i="15"/>
  <c r="G39" i="15"/>
  <c r="H38" i="15"/>
  <c r="G38" i="15"/>
  <c r="H37" i="15"/>
  <c r="G37" i="15"/>
  <c r="H36" i="15"/>
  <c r="G36" i="15"/>
  <c r="H35" i="15"/>
  <c r="G35" i="15"/>
  <c r="H34" i="15"/>
  <c r="G34" i="15"/>
  <c r="H33" i="15"/>
  <c r="G33" i="15"/>
  <c r="H32" i="15"/>
  <c r="G32" i="15"/>
  <c r="H31" i="15"/>
  <c r="G31" i="15"/>
  <c r="H30" i="15"/>
  <c r="G30" i="15"/>
  <c r="H29" i="15"/>
  <c r="G29" i="15"/>
  <c r="H28" i="15"/>
  <c r="G28" i="15"/>
  <c r="H27" i="15"/>
  <c r="G27" i="15"/>
  <c r="H26" i="15"/>
  <c r="G26" i="15"/>
  <c r="H25" i="15"/>
  <c r="G25" i="15"/>
  <c r="H24" i="15"/>
  <c r="G24" i="15"/>
  <c r="H23" i="15"/>
  <c r="G23" i="15"/>
  <c r="H22" i="15"/>
  <c r="G22" i="15"/>
  <c r="H21" i="15"/>
  <c r="G21" i="15"/>
  <c r="H20" i="15"/>
  <c r="G20" i="15"/>
  <c r="H19" i="15"/>
  <c r="G19" i="15"/>
  <c r="H18" i="15"/>
  <c r="G18" i="15"/>
  <c r="H17" i="15"/>
  <c r="G17" i="15"/>
  <c r="H16" i="15"/>
  <c r="G16" i="15"/>
  <c r="F14" i="15"/>
  <c r="F11" i="15"/>
  <c r="F10" i="15"/>
  <c r="F9" i="15"/>
  <c r="J7" i="15"/>
  <c r="J6" i="15"/>
  <c r="F6" i="15"/>
  <c r="F5" i="15"/>
  <c r="J4" i="15"/>
  <c r="F4" i="15"/>
  <c r="J3" i="15"/>
  <c r="H40" i="14"/>
  <c r="G40" i="14"/>
  <c r="H39" i="14"/>
  <c r="G39" i="14"/>
  <c r="H38" i="14"/>
  <c r="G38" i="14"/>
  <c r="H37" i="14"/>
  <c r="G37" i="14"/>
  <c r="H36" i="14"/>
  <c r="G36" i="14"/>
  <c r="H35" i="14"/>
  <c r="G35" i="14"/>
  <c r="H34" i="14"/>
  <c r="G34" i="14"/>
  <c r="H33" i="14"/>
  <c r="G33" i="14"/>
  <c r="H32" i="14"/>
  <c r="G32" i="14"/>
  <c r="H31" i="14"/>
  <c r="G31" i="14"/>
  <c r="H30" i="14"/>
  <c r="G30" i="14"/>
  <c r="H29" i="14"/>
  <c r="G29" i="14"/>
  <c r="H28" i="14"/>
  <c r="G28" i="14"/>
  <c r="H27" i="14"/>
  <c r="G27" i="14"/>
  <c r="H26" i="14"/>
  <c r="G26" i="14"/>
  <c r="H25" i="14"/>
  <c r="G25" i="14"/>
  <c r="H24" i="14"/>
  <c r="G24" i="14"/>
  <c r="H23" i="14"/>
  <c r="G23" i="14"/>
  <c r="H22" i="14"/>
  <c r="G22" i="14"/>
  <c r="H21" i="14"/>
  <c r="G21" i="14"/>
  <c r="H20" i="14"/>
  <c r="G20" i="14"/>
  <c r="H19" i="14"/>
  <c r="G19" i="14"/>
  <c r="H18" i="14"/>
  <c r="G18" i="14"/>
  <c r="H17" i="14"/>
  <c r="G17" i="14"/>
  <c r="H16" i="14"/>
  <c r="G16" i="14"/>
  <c r="F14" i="14"/>
  <c r="F11" i="14"/>
  <c r="F10" i="14"/>
  <c r="F9" i="14"/>
  <c r="J7" i="14"/>
  <c r="J6" i="14"/>
  <c r="F6" i="14"/>
  <c r="F5" i="14"/>
  <c r="J4" i="14"/>
  <c r="F4" i="14"/>
  <c r="J3" i="14"/>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F14" i="13"/>
  <c r="F11" i="13"/>
  <c r="F10" i="13"/>
  <c r="F9" i="13"/>
  <c r="J7" i="13"/>
  <c r="J6" i="13"/>
  <c r="F6" i="13"/>
  <c r="F5" i="13"/>
  <c r="J4" i="13"/>
  <c r="F4" i="13"/>
  <c r="J3" i="13"/>
  <c r="H40" i="12"/>
  <c r="G40" i="12"/>
  <c r="H39" i="12"/>
  <c r="G39" i="12"/>
  <c r="H38" i="12"/>
  <c r="G38" i="12"/>
  <c r="H37" i="12"/>
  <c r="G37" i="12"/>
  <c r="H36" i="12"/>
  <c r="G36" i="12"/>
  <c r="H35" i="12"/>
  <c r="G35" i="12"/>
  <c r="H34" i="12"/>
  <c r="G34" i="12"/>
  <c r="H33" i="12"/>
  <c r="G33" i="12"/>
  <c r="H32" i="12"/>
  <c r="G32" i="12"/>
  <c r="H31" i="12"/>
  <c r="G31" i="12"/>
  <c r="H30" i="12"/>
  <c r="G30" i="12"/>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F14" i="12"/>
  <c r="F11" i="12"/>
  <c r="F10" i="12"/>
  <c r="F9" i="12"/>
  <c r="J7" i="12"/>
  <c r="J6" i="12"/>
  <c r="F6" i="12"/>
  <c r="F5" i="12"/>
  <c r="J4" i="12"/>
  <c r="F4" i="12"/>
  <c r="J3" i="12"/>
  <c r="H40" i="11"/>
  <c r="G40" i="11"/>
  <c r="H39" i="11"/>
  <c r="G39" i="11"/>
  <c r="H38" i="11"/>
  <c r="G38" i="11"/>
  <c r="H37" i="11"/>
  <c r="G37" i="11"/>
  <c r="H36" i="11"/>
  <c r="G36" i="11"/>
  <c r="H35" i="11"/>
  <c r="G35" i="11"/>
  <c r="H34" i="11"/>
  <c r="G34" i="11"/>
  <c r="H33" i="11"/>
  <c r="G33" i="11"/>
  <c r="H32" i="11"/>
  <c r="G32" i="11"/>
  <c r="H31" i="11"/>
  <c r="G31" i="11"/>
  <c r="H30" i="11"/>
  <c r="G30" i="11"/>
  <c r="H29" i="11"/>
  <c r="G29" i="11"/>
  <c r="H28" i="11"/>
  <c r="G28" i="11"/>
  <c r="H27" i="11"/>
  <c r="G27" i="11"/>
  <c r="H26" i="11"/>
  <c r="G26" i="11"/>
  <c r="H25" i="11"/>
  <c r="G25" i="11"/>
  <c r="H24" i="11"/>
  <c r="G24" i="11"/>
  <c r="H23" i="11"/>
  <c r="G23" i="11"/>
  <c r="H22" i="11"/>
  <c r="G22" i="11"/>
  <c r="H21" i="11"/>
  <c r="G21" i="11"/>
  <c r="H20" i="11"/>
  <c r="G20" i="11"/>
  <c r="H19" i="11"/>
  <c r="G19" i="11"/>
  <c r="H18" i="11"/>
  <c r="G18" i="11"/>
  <c r="H17" i="11"/>
  <c r="G17" i="11"/>
  <c r="H16" i="11"/>
  <c r="G16" i="11"/>
  <c r="F14" i="11"/>
  <c r="F11" i="11"/>
  <c r="F10" i="11"/>
  <c r="F9" i="11"/>
  <c r="J7" i="11"/>
  <c r="J6" i="11"/>
  <c r="F6" i="11"/>
  <c r="F5" i="11"/>
  <c r="J4" i="11"/>
  <c r="F4" i="11"/>
  <c r="J3" i="11"/>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F14" i="10"/>
  <c r="F11" i="10"/>
  <c r="F10" i="10"/>
  <c r="F9" i="10"/>
  <c r="J7" i="10"/>
  <c r="J6" i="10"/>
  <c r="F6" i="10"/>
  <c r="F5" i="10"/>
  <c r="J4" i="10"/>
  <c r="F4" i="10"/>
  <c r="J3" i="10"/>
  <c r="H40" i="9"/>
  <c r="G40" i="9"/>
  <c r="H39" i="9"/>
  <c r="G39" i="9"/>
  <c r="H38" i="9"/>
  <c r="G38" i="9"/>
  <c r="H37" i="9"/>
  <c r="G37" i="9"/>
  <c r="H36" i="9"/>
  <c r="G36" i="9"/>
  <c r="H35" i="9"/>
  <c r="G35" i="9"/>
  <c r="H34" i="9"/>
  <c r="G34" i="9"/>
  <c r="H33" i="9"/>
  <c r="G33" i="9"/>
  <c r="H32" i="9"/>
  <c r="G32" i="9"/>
  <c r="H31" i="9"/>
  <c r="G31" i="9"/>
  <c r="H30" i="9"/>
  <c r="G30" i="9"/>
  <c r="H29" i="9"/>
  <c r="G29" i="9"/>
  <c r="H28" i="9"/>
  <c r="G28" i="9"/>
  <c r="H27" i="9"/>
  <c r="G27" i="9"/>
  <c r="H26" i="9"/>
  <c r="G26" i="9"/>
  <c r="H25" i="9"/>
  <c r="G25" i="9"/>
  <c r="H24" i="9"/>
  <c r="G24" i="9"/>
  <c r="H23" i="9"/>
  <c r="G23" i="9"/>
  <c r="H22" i="9"/>
  <c r="G22" i="9"/>
  <c r="H21" i="9"/>
  <c r="G21" i="9"/>
  <c r="H20" i="9"/>
  <c r="G20" i="9"/>
  <c r="H19" i="9"/>
  <c r="G19" i="9"/>
  <c r="H18" i="9"/>
  <c r="G18" i="9"/>
  <c r="H17" i="9"/>
  <c r="G17" i="9"/>
  <c r="H16" i="9"/>
  <c r="G16" i="9"/>
  <c r="F14" i="9"/>
  <c r="F11" i="9"/>
  <c r="F10" i="9"/>
  <c r="F9" i="9"/>
  <c r="J7" i="9"/>
  <c r="J6" i="9"/>
  <c r="F6" i="9"/>
  <c r="F5" i="9"/>
  <c r="J4" i="9"/>
  <c r="F4" i="9"/>
  <c r="J3" i="9"/>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F14" i="8"/>
  <c r="F11" i="8"/>
  <c r="F10" i="8"/>
  <c r="F9" i="8"/>
  <c r="J7" i="8"/>
  <c r="J6" i="8"/>
  <c r="F6" i="8"/>
  <c r="F5" i="8"/>
  <c r="J4" i="8"/>
  <c r="F4" i="8"/>
  <c r="J3" i="8"/>
  <c r="H40" i="7"/>
  <c r="G40" i="7"/>
  <c r="H39" i="7"/>
  <c r="G39" i="7"/>
  <c r="H38" i="7"/>
  <c r="G38" i="7"/>
  <c r="H37" i="7"/>
  <c r="G37" i="7"/>
  <c r="H36" i="7"/>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H14" i="7" s="1"/>
  <c r="G16" i="7"/>
  <c r="F14" i="7"/>
  <c r="F11" i="7"/>
  <c r="F10" i="7"/>
  <c r="F9" i="7"/>
  <c r="J7" i="7"/>
  <c r="J6" i="7"/>
  <c r="F6" i="7"/>
  <c r="F5" i="7"/>
  <c r="J4" i="7"/>
  <c r="F4" i="7"/>
  <c r="J3" i="7"/>
  <c r="H40" i="6"/>
  <c r="G40" i="6"/>
  <c r="H39" i="6"/>
  <c r="G39" i="6"/>
  <c r="H38" i="6"/>
  <c r="G38" i="6"/>
  <c r="H37" i="6"/>
  <c r="G37" i="6"/>
  <c r="H36" i="6"/>
  <c r="G36" i="6"/>
  <c r="H35" i="6"/>
  <c r="G35" i="6"/>
  <c r="H34" i="6"/>
  <c r="G34" i="6"/>
  <c r="H33" i="6"/>
  <c r="G33" i="6"/>
  <c r="H32" i="6"/>
  <c r="G32" i="6"/>
  <c r="H31" i="6"/>
  <c r="G31" i="6"/>
  <c r="H30" i="6"/>
  <c r="G30" i="6"/>
  <c r="H29" i="6"/>
  <c r="G29" i="6"/>
  <c r="H28" i="6"/>
  <c r="G28" i="6"/>
  <c r="H27" i="6"/>
  <c r="G27" i="6"/>
  <c r="H26" i="6"/>
  <c r="G26" i="6"/>
  <c r="H25" i="6"/>
  <c r="G25" i="6"/>
  <c r="H24" i="6"/>
  <c r="G24" i="6"/>
  <c r="H23" i="6"/>
  <c r="G23" i="6"/>
  <c r="H22" i="6"/>
  <c r="G22" i="6"/>
  <c r="H21" i="6"/>
  <c r="G21" i="6"/>
  <c r="H20" i="6"/>
  <c r="G20" i="6"/>
  <c r="H19" i="6"/>
  <c r="G19" i="6"/>
  <c r="H18" i="6"/>
  <c r="G18" i="6"/>
  <c r="H17" i="6"/>
  <c r="G17" i="6"/>
  <c r="H16" i="6"/>
  <c r="H14" i="6" s="1"/>
  <c r="G16" i="6"/>
  <c r="F14" i="6"/>
  <c r="F11" i="6"/>
  <c r="F10" i="6"/>
  <c r="F9" i="6"/>
  <c r="J7" i="6"/>
  <c r="J6" i="6"/>
  <c r="F6" i="6"/>
  <c r="F5" i="6"/>
  <c r="J4" i="6"/>
  <c r="F4" i="6"/>
  <c r="J3" i="6"/>
  <c r="H40" i="5"/>
  <c r="G40" i="5"/>
  <c r="H39" i="5"/>
  <c r="G39" i="5"/>
  <c r="H38" i="5"/>
  <c r="G38" i="5"/>
  <c r="H37" i="5"/>
  <c r="G37" i="5"/>
  <c r="H36" i="5"/>
  <c r="G36" i="5"/>
  <c r="H35" i="5"/>
  <c r="G35" i="5"/>
  <c r="H34" i="5"/>
  <c r="G34" i="5"/>
  <c r="H33" i="5"/>
  <c r="G33" i="5"/>
  <c r="H32" i="5"/>
  <c r="G32" i="5"/>
  <c r="H31" i="5"/>
  <c r="G31" i="5"/>
  <c r="H30" i="5"/>
  <c r="G30" i="5"/>
  <c r="H29" i="5"/>
  <c r="G29" i="5"/>
  <c r="H28" i="5"/>
  <c r="G28" i="5"/>
  <c r="H27" i="5"/>
  <c r="G27" i="5"/>
  <c r="H26" i="5"/>
  <c r="G26" i="5"/>
  <c r="H25" i="5"/>
  <c r="G25" i="5"/>
  <c r="H24" i="5"/>
  <c r="G24" i="5"/>
  <c r="H23" i="5"/>
  <c r="G23" i="5"/>
  <c r="H22" i="5"/>
  <c r="G22" i="5"/>
  <c r="H21" i="5"/>
  <c r="G21" i="5"/>
  <c r="H20" i="5"/>
  <c r="G20" i="5"/>
  <c r="H19" i="5"/>
  <c r="G19" i="5"/>
  <c r="H18" i="5"/>
  <c r="G18" i="5"/>
  <c r="H17" i="5"/>
  <c r="G17" i="5"/>
  <c r="H16" i="5"/>
  <c r="H14" i="5" s="1"/>
  <c r="G16" i="5"/>
  <c r="F14" i="5"/>
  <c r="F11" i="5"/>
  <c r="F10" i="5"/>
  <c r="F9" i="5"/>
  <c r="J7" i="5"/>
  <c r="J6" i="5"/>
  <c r="F6" i="5"/>
  <c r="F5" i="5"/>
  <c r="J4" i="5"/>
  <c r="F4" i="5"/>
  <c r="J3" i="5"/>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H14" i="3" s="1"/>
  <c r="G16" i="3"/>
  <c r="F14" i="3"/>
  <c r="F11" i="3"/>
  <c r="F10" i="3"/>
  <c r="F9" i="3"/>
  <c r="J7" i="3"/>
  <c r="J6" i="3"/>
  <c r="F6" i="3"/>
  <c r="F5" i="3"/>
  <c r="J4" i="3"/>
  <c r="F4" i="3"/>
  <c r="J3" i="3"/>
  <c r="B11" i="26"/>
  <c r="H14" i="10" l="1"/>
  <c r="H14" i="11"/>
  <c r="H14" i="14"/>
  <c r="H14" i="15"/>
  <c r="H14" i="16"/>
  <c r="H14" i="8"/>
  <c r="H14" i="9"/>
  <c r="H14" i="19"/>
  <c r="H14" i="20"/>
  <c r="H14" i="21"/>
  <c r="H14" i="12"/>
  <c r="H14" i="13"/>
  <c r="H14" i="18"/>
  <c r="F4" i="2"/>
  <c r="F5" i="2"/>
  <c r="F6" i="2"/>
  <c r="F34" i="24" l="1"/>
  <c r="K34" i="24" s="1"/>
  <c r="K25" i="25" s="1"/>
  <c r="F33" i="24"/>
  <c r="K33" i="24" s="1"/>
  <c r="K24" i="25" s="1"/>
  <c r="F32" i="24"/>
  <c r="K32" i="24" s="1"/>
  <c r="K23" i="25" s="1"/>
  <c r="F31" i="24"/>
  <c r="K31" i="24" s="1"/>
  <c r="K22" i="25" s="1"/>
  <c r="F30" i="24"/>
  <c r="K30" i="24" s="1"/>
  <c r="K21" i="25" s="1"/>
  <c r="F29" i="24"/>
  <c r="K29" i="24" s="1"/>
  <c r="K20" i="25" s="1"/>
  <c r="F28" i="24"/>
  <c r="K28" i="24" s="1"/>
  <c r="K19" i="25" s="1"/>
  <c r="F27" i="24"/>
  <c r="K27" i="24" s="1"/>
  <c r="K18" i="25" s="1"/>
  <c r="F26" i="24"/>
  <c r="K26" i="24" s="1"/>
  <c r="K17" i="25" s="1"/>
  <c r="F25" i="24"/>
  <c r="K25" i="24" s="1"/>
  <c r="K16" i="25" s="1"/>
  <c r="F24" i="24"/>
  <c r="K24" i="24" s="1"/>
  <c r="K15" i="25" s="1"/>
  <c r="F23" i="24"/>
  <c r="K23" i="24" s="1"/>
  <c r="K14" i="25" s="1"/>
  <c r="F22" i="24"/>
  <c r="K22" i="24" s="1"/>
  <c r="K13" i="25" s="1"/>
  <c r="F21" i="24"/>
  <c r="K21" i="24" s="1"/>
  <c r="K12" i="25" s="1"/>
  <c r="F20" i="24"/>
  <c r="K20" i="24" s="1"/>
  <c r="K11" i="25" s="1"/>
  <c r="F19" i="24"/>
  <c r="K19" i="24" s="1"/>
  <c r="K10" i="25" s="1"/>
  <c r="F18" i="24"/>
  <c r="K18" i="24" s="1"/>
  <c r="K9" i="25" s="1"/>
  <c r="F17" i="24"/>
  <c r="K17" i="24" s="1"/>
  <c r="K8" i="25" s="1"/>
  <c r="F16" i="24"/>
  <c r="K16" i="24" s="1"/>
  <c r="K7" i="25" s="1"/>
  <c r="F15" i="24"/>
  <c r="K15" i="24" s="1"/>
  <c r="K6" i="25" s="1"/>
  <c r="G40" i="2"/>
  <c r="G39" i="2"/>
  <c r="G38" i="2"/>
  <c r="G37" i="2"/>
  <c r="G36" i="2"/>
  <c r="G35" i="2"/>
  <c r="G34" i="2"/>
  <c r="G33" i="2"/>
  <c r="G32" i="2"/>
  <c r="G31" i="2"/>
  <c r="G30" i="2"/>
  <c r="G29" i="2"/>
  <c r="G28" i="2"/>
  <c r="G27" i="2"/>
  <c r="G26" i="2"/>
  <c r="G25" i="2"/>
  <c r="G24" i="2"/>
  <c r="G23" i="2"/>
  <c r="G22" i="2"/>
  <c r="G21" i="2"/>
  <c r="G20" i="2"/>
  <c r="G19" i="2"/>
  <c r="G18" i="2"/>
  <c r="G17" i="2"/>
  <c r="G16" i="2"/>
  <c r="G15" i="24" l="1"/>
  <c r="G19" i="24"/>
  <c r="G23" i="24"/>
  <c r="G27" i="24"/>
  <c r="G31" i="24"/>
  <c r="G16" i="24"/>
  <c r="G20" i="24"/>
  <c r="G24" i="24"/>
  <c r="G28" i="24"/>
  <c r="G32" i="24"/>
  <c r="G17" i="24"/>
  <c r="G21" i="24"/>
  <c r="G25" i="24"/>
  <c r="G29" i="24"/>
  <c r="G33" i="24"/>
  <c r="G18" i="24"/>
  <c r="G22" i="24"/>
  <c r="G26" i="24"/>
  <c r="G30" i="24"/>
  <c r="G34" i="24"/>
  <c r="I31" i="25"/>
  <c r="H31" i="25"/>
  <c r="G31" i="25"/>
  <c r="F31" i="25"/>
  <c r="E31" i="25"/>
  <c r="D31" i="25"/>
  <c r="C31" i="25"/>
  <c r="J25" i="25" l="1"/>
  <c r="D3" i="25" l="1"/>
  <c r="F25" i="25"/>
  <c r="F24" i="25"/>
  <c r="F23" i="25"/>
  <c r="F22" i="25"/>
  <c r="F21" i="25"/>
  <c r="F20" i="25"/>
  <c r="F19" i="25"/>
  <c r="F18" i="25"/>
  <c r="F17" i="25"/>
  <c r="F16" i="25"/>
  <c r="F15" i="25"/>
  <c r="F14" i="25"/>
  <c r="F13" i="25"/>
  <c r="F12" i="25"/>
  <c r="F11" i="25"/>
  <c r="F10" i="25"/>
  <c r="F9" i="25"/>
  <c r="F8" i="25"/>
  <c r="F7" i="25"/>
  <c r="F6" i="25"/>
  <c r="D25" i="25"/>
  <c r="D24" i="25"/>
  <c r="D23" i="25"/>
  <c r="D22" i="25"/>
  <c r="D21" i="25"/>
  <c r="D20" i="25"/>
  <c r="D19" i="25"/>
  <c r="D18" i="25"/>
  <c r="D17" i="25"/>
  <c r="D16" i="25"/>
  <c r="D15" i="25"/>
  <c r="D14" i="25"/>
  <c r="D13" i="25"/>
  <c r="D12" i="25"/>
  <c r="D11" i="25"/>
  <c r="D10" i="25"/>
  <c r="D9" i="25"/>
  <c r="D8" i="25"/>
  <c r="D7" i="25"/>
  <c r="D6" i="25"/>
  <c r="C7" i="25"/>
  <c r="B7" i="25" s="1"/>
  <c r="C8" i="25"/>
  <c r="B8" i="25" s="1"/>
  <c r="C9" i="25"/>
  <c r="B9" i="25" s="1"/>
  <c r="C10" i="25"/>
  <c r="B10" i="25" s="1"/>
  <c r="C11" i="25"/>
  <c r="B11" i="25" s="1"/>
  <c r="C12" i="25"/>
  <c r="B12" i="25" s="1"/>
  <c r="C13" i="25"/>
  <c r="B13" i="25" s="1"/>
  <c r="C14" i="25"/>
  <c r="B14" i="25" s="1"/>
  <c r="C15" i="25"/>
  <c r="B15" i="25" s="1"/>
  <c r="C16" i="25"/>
  <c r="B16" i="25" s="1"/>
  <c r="C17" i="25"/>
  <c r="B17" i="25" s="1"/>
  <c r="C18" i="25"/>
  <c r="B18" i="25" s="1"/>
  <c r="C19" i="25"/>
  <c r="B19" i="25" s="1"/>
  <c r="C20" i="25"/>
  <c r="B20" i="25" s="1"/>
  <c r="C21" i="25"/>
  <c r="B21" i="25" s="1"/>
  <c r="C22" i="25"/>
  <c r="B22" i="25" s="1"/>
  <c r="C23" i="25"/>
  <c r="B23" i="25" s="1"/>
  <c r="C24" i="25"/>
  <c r="B24" i="25" s="1"/>
  <c r="C25" i="25"/>
  <c r="B25" i="25" s="1"/>
  <c r="C6" i="25"/>
  <c r="B6" i="25" s="1"/>
  <c r="J24" i="25"/>
  <c r="J23" i="25"/>
  <c r="J22" i="25"/>
  <c r="J21" i="25"/>
  <c r="J20" i="25"/>
  <c r="J19" i="25"/>
  <c r="J18" i="25"/>
  <c r="J17" i="25"/>
  <c r="J16" i="25"/>
  <c r="J15" i="25"/>
  <c r="J14" i="25"/>
  <c r="J13" i="25"/>
  <c r="J12" i="25"/>
  <c r="J11" i="25"/>
  <c r="J10" i="25"/>
  <c r="J9" i="25"/>
  <c r="J8" i="25"/>
  <c r="J7" i="25"/>
  <c r="F14" i="2"/>
  <c r="C30" i="1" l="1"/>
  <c r="C28" i="1"/>
  <c r="C29" i="1" s="1"/>
  <c r="J23" i="24"/>
  <c r="J6" i="25"/>
  <c r="C16" i="24"/>
  <c r="E7" i="25" s="1"/>
  <c r="C15" i="24" l="1"/>
  <c r="E6" i="25" s="1"/>
  <c r="A1" i="2"/>
  <c r="F10" i="2"/>
  <c r="F9" i="2"/>
  <c r="H16" i="2" l="1"/>
  <c r="H17" i="2"/>
  <c r="H18" i="2"/>
  <c r="H19" i="2"/>
  <c r="H20" i="2"/>
  <c r="H21" i="2"/>
  <c r="H22" i="2"/>
  <c r="H23" i="2"/>
  <c r="H24" i="2"/>
  <c r="H25" i="2"/>
  <c r="H26" i="2"/>
  <c r="H27" i="2"/>
  <c r="H28" i="2"/>
  <c r="H29" i="2"/>
  <c r="H30" i="2"/>
  <c r="H31" i="2"/>
  <c r="H32" i="2"/>
  <c r="H33" i="2"/>
  <c r="H34" i="2"/>
  <c r="H35" i="2"/>
  <c r="H36" i="2"/>
  <c r="H37" i="2"/>
  <c r="H38" i="2"/>
  <c r="H39" i="2"/>
  <c r="H40" i="2"/>
  <c r="C49" i="23"/>
  <c r="J4" i="2"/>
  <c r="D16" i="24"/>
  <c r="H7" i="25" s="1"/>
  <c r="D34" i="24"/>
  <c r="H25" i="25" s="1"/>
  <c r="D33" i="24"/>
  <c r="H24" i="25" s="1"/>
  <c r="D32" i="24"/>
  <c r="H23" i="25" s="1"/>
  <c r="D31" i="24"/>
  <c r="H22" i="25" s="1"/>
  <c r="D30" i="24"/>
  <c r="H21" i="25" s="1"/>
  <c r="D29" i="24"/>
  <c r="H20" i="25" s="1"/>
  <c r="D28" i="24"/>
  <c r="H19" i="25" s="1"/>
  <c r="D27" i="24"/>
  <c r="H18" i="25" s="1"/>
  <c r="D26" i="24"/>
  <c r="H17" i="25" s="1"/>
  <c r="D25" i="24"/>
  <c r="H16" i="25" s="1"/>
  <c r="D24" i="24"/>
  <c r="H15" i="25" s="1"/>
  <c r="D23" i="24"/>
  <c r="H14" i="25" s="1"/>
  <c r="D22" i="24"/>
  <c r="H13" i="25" s="1"/>
  <c r="D21" i="24"/>
  <c r="H12" i="25" s="1"/>
  <c r="D20" i="24"/>
  <c r="H11" i="25" s="1"/>
  <c r="D19" i="24"/>
  <c r="H10" i="25" s="1"/>
  <c r="D18" i="24"/>
  <c r="H9" i="25" s="1"/>
  <c r="D17" i="24"/>
  <c r="H8" i="25" s="1"/>
  <c r="D15" i="24"/>
  <c r="H6" i="25" s="1"/>
  <c r="J3" i="2"/>
  <c r="F11" i="2" l="1"/>
  <c r="H14" i="2"/>
  <c r="A1" i="24"/>
  <c r="C34" i="24"/>
  <c r="E25" i="25" s="1"/>
  <c r="C33" i="24"/>
  <c r="E24" i="25" s="1"/>
  <c r="C32" i="24"/>
  <c r="E23" i="25" s="1"/>
  <c r="C31" i="24"/>
  <c r="E22" i="25" s="1"/>
  <c r="C30" i="24"/>
  <c r="E21" i="25" s="1"/>
  <c r="C29" i="24"/>
  <c r="E20" i="25" s="1"/>
  <c r="C28" i="24"/>
  <c r="E19" i="25" s="1"/>
  <c r="C27" i="24"/>
  <c r="E18" i="25" s="1"/>
  <c r="C26" i="24"/>
  <c r="E17" i="25" s="1"/>
  <c r="C25" i="24"/>
  <c r="E16" i="25" s="1"/>
  <c r="C24" i="24"/>
  <c r="E15" i="25" s="1"/>
  <c r="C23" i="24"/>
  <c r="E14" i="25" s="1"/>
  <c r="C22" i="24"/>
  <c r="E13" i="25" s="1"/>
  <c r="C21" i="24"/>
  <c r="E12" i="25" s="1"/>
  <c r="C20" i="24"/>
  <c r="E11" i="25" s="1"/>
  <c r="C19" i="24"/>
  <c r="E10" i="25" s="1"/>
  <c r="C18" i="24"/>
  <c r="E9" i="25" s="1"/>
  <c r="C17" i="24"/>
  <c r="E8" i="25" s="1"/>
  <c r="H34" i="24"/>
  <c r="H33" i="24"/>
  <c r="G23" i="25"/>
  <c r="G22" i="25"/>
  <c r="G21" i="25"/>
  <c r="G20" i="25"/>
  <c r="H28" i="24"/>
  <c r="G18" i="25"/>
  <c r="G17" i="25"/>
  <c r="G16" i="25"/>
  <c r="H24" i="24"/>
  <c r="G14" i="25"/>
  <c r="G13" i="25"/>
  <c r="G12" i="25"/>
  <c r="H20" i="24"/>
  <c r="G10" i="25"/>
  <c r="G9" i="25"/>
  <c r="H17" i="24"/>
  <c r="B116" i="23"/>
  <c r="C104" i="23"/>
  <c r="C103" i="23"/>
  <c r="C102" i="23"/>
  <c r="C101" i="23"/>
  <c r="C100" i="23"/>
  <c r="C99" i="23"/>
  <c r="C98" i="23"/>
  <c r="C97" i="23"/>
  <c r="C96" i="23"/>
  <c r="C95" i="23"/>
  <c r="C94" i="23"/>
  <c r="C93" i="23"/>
  <c r="C92" i="23"/>
  <c r="C91" i="23"/>
  <c r="C90" i="23"/>
  <c r="C89" i="23"/>
  <c r="C88" i="23"/>
  <c r="C87" i="23"/>
  <c r="C86" i="23"/>
  <c r="C85" i="23"/>
  <c r="C84" i="23"/>
  <c r="C83" i="23"/>
  <c r="C82" i="23"/>
  <c r="C81" i="23"/>
  <c r="B79" i="23"/>
  <c r="B104" i="23"/>
  <c r="B103" i="23"/>
  <c r="B102" i="23"/>
  <c r="B101" i="23"/>
  <c r="B100" i="23"/>
  <c r="B99" i="23"/>
  <c r="B98" i="23"/>
  <c r="B97" i="23"/>
  <c r="B78" i="23"/>
  <c r="B96" i="23"/>
  <c r="B95" i="23"/>
  <c r="B94" i="23"/>
  <c r="B93" i="23"/>
  <c r="B77" i="23"/>
  <c r="B92" i="23"/>
  <c r="B91" i="23"/>
  <c r="B90" i="23"/>
  <c r="B89" i="23"/>
  <c r="B76" i="23"/>
  <c r="B88" i="23"/>
  <c r="B87" i="23"/>
  <c r="B86" i="23"/>
  <c r="B85" i="23"/>
  <c r="B75" i="23"/>
  <c r="B84" i="23"/>
  <c r="B83" i="23"/>
  <c r="B82" i="23"/>
  <c r="B74" i="23"/>
  <c r="B81" i="23"/>
  <c r="J12" i="22" l="1"/>
  <c r="J12" i="21"/>
  <c r="J12" i="20"/>
  <c r="J12" i="19"/>
  <c r="J12" i="18"/>
  <c r="J12" i="17"/>
  <c r="J12" i="16"/>
  <c r="J12" i="15"/>
  <c r="J12" i="14"/>
  <c r="J12" i="13"/>
  <c r="J12" i="12"/>
  <c r="J12" i="11"/>
  <c r="J12" i="10"/>
  <c r="J12" i="9"/>
  <c r="J12" i="8"/>
  <c r="J12" i="7"/>
  <c r="J12" i="3"/>
  <c r="J12" i="6"/>
  <c r="J12" i="5"/>
  <c r="J10" i="22"/>
  <c r="J10" i="21"/>
  <c r="J10" i="20"/>
  <c r="J10" i="19"/>
  <c r="J10" i="18"/>
  <c r="J10" i="17"/>
  <c r="J10" i="16"/>
  <c r="J10" i="15"/>
  <c r="J10" i="14"/>
  <c r="J10" i="13"/>
  <c r="J10" i="12"/>
  <c r="J10" i="11"/>
  <c r="J10" i="10"/>
  <c r="J10" i="9"/>
  <c r="J10" i="8"/>
  <c r="J10" i="3"/>
  <c r="J10" i="7"/>
  <c r="J10" i="6"/>
  <c r="J10" i="5"/>
  <c r="J9" i="22"/>
  <c r="J9" i="21"/>
  <c r="J9" i="20"/>
  <c r="J9" i="19"/>
  <c r="J9" i="18"/>
  <c r="J9" i="17"/>
  <c r="J9" i="16"/>
  <c r="J9" i="15"/>
  <c r="J9" i="14"/>
  <c r="J9" i="13"/>
  <c r="J9" i="12"/>
  <c r="J9" i="11"/>
  <c r="J9" i="10"/>
  <c r="J9" i="9"/>
  <c r="J9" i="8"/>
  <c r="J9" i="7"/>
  <c r="J9" i="6"/>
  <c r="J9" i="5"/>
  <c r="J9" i="3"/>
  <c r="E16" i="24"/>
  <c r="H15" i="24"/>
  <c r="H32" i="24"/>
  <c r="J12" i="2"/>
  <c r="E15" i="24" s="1"/>
  <c r="J9" i="2"/>
  <c r="J10" i="2"/>
  <c r="H18" i="24"/>
  <c r="G25" i="25"/>
  <c r="G24" i="25"/>
  <c r="G11" i="25"/>
  <c r="G15" i="25"/>
  <c r="G19" i="25"/>
  <c r="G8" i="25"/>
  <c r="H31" i="24"/>
  <c r="H30" i="24"/>
  <c r="H29" i="24"/>
  <c r="H27" i="24"/>
  <c r="H26" i="24"/>
  <c r="H25" i="24"/>
  <c r="H23" i="24"/>
  <c r="H22" i="24"/>
  <c r="H21" i="24"/>
  <c r="H19" i="24"/>
  <c r="E8" i="24"/>
  <c r="E7" i="24"/>
  <c r="E6" i="24"/>
  <c r="C113" i="23"/>
  <c r="B113" i="23"/>
  <c r="J7" i="2"/>
  <c r="J6" i="2"/>
  <c r="C110" i="23"/>
  <c r="B110" i="23"/>
  <c r="E21" i="24" l="1"/>
  <c r="I21" i="24" s="1"/>
  <c r="E30" i="24"/>
  <c r="I30" i="24" s="1"/>
  <c r="E31" i="24"/>
  <c r="I31" i="24" s="1"/>
  <c r="E32" i="24"/>
  <c r="I32" i="24" s="1"/>
  <c r="E19" i="24"/>
  <c r="I10" i="25" s="1"/>
  <c r="E29" i="24"/>
  <c r="I29" i="24" s="1"/>
  <c r="E23" i="24"/>
  <c r="I23" i="24" s="1"/>
  <c r="E24" i="24"/>
  <c r="I24" i="24" s="1"/>
  <c r="E27" i="24"/>
  <c r="I27" i="24" s="1"/>
  <c r="E34" i="24"/>
  <c r="I34" i="24" s="1"/>
  <c r="E25" i="24"/>
  <c r="I16" i="25" s="1"/>
  <c r="E22" i="24"/>
  <c r="I22" i="24" s="1"/>
  <c r="E26" i="24"/>
  <c r="I17" i="25" s="1"/>
  <c r="E20" i="24"/>
  <c r="I20" i="24" s="1"/>
  <c r="E33" i="24"/>
  <c r="I33" i="24" s="1"/>
  <c r="E28" i="24"/>
  <c r="I28" i="24" s="1"/>
  <c r="E17" i="24"/>
  <c r="I17" i="24" s="1"/>
  <c r="E18" i="24"/>
  <c r="I18" i="24" s="1"/>
  <c r="I16" i="24"/>
  <c r="I7" i="25"/>
  <c r="G6" i="25"/>
  <c r="G7" i="25"/>
  <c r="H16" i="24"/>
  <c r="E9" i="24"/>
  <c r="E10" i="24" s="1"/>
  <c r="I26" i="24" l="1"/>
  <c r="I9" i="25"/>
  <c r="I19" i="25"/>
  <c r="I11" i="25"/>
  <c r="I13" i="25"/>
  <c r="I25" i="25"/>
  <c r="I15" i="25"/>
  <c r="I20" i="25"/>
  <c r="I23" i="25"/>
  <c r="I21" i="25"/>
  <c r="I19" i="24"/>
  <c r="I25" i="24"/>
  <c r="I8" i="25"/>
  <c r="I24" i="25"/>
  <c r="I18" i="25"/>
  <c r="I14" i="25"/>
  <c r="I22" i="25"/>
  <c r="I12" i="25"/>
  <c r="I15" i="24"/>
  <c r="I6" i="25"/>
  <c r="I1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D14" authorId="0" shapeId="0" xr:uid="{00000000-0006-0000-0200-000001000000}">
      <text>
        <r>
          <rPr>
            <sz val="9"/>
            <color indexed="81"/>
            <rFont val="Tahoma"/>
            <family val="2"/>
            <charset val="238"/>
          </rPr>
          <t>Zde prosím vyplňte jména všech vedoucích, kteří se podílí na přípravě pro tuto soutěž - potřebné pro další vyplňování přihlášek.</t>
        </r>
      </text>
    </comment>
    <comment ref="C23" authorId="0" shapeId="0" xr:uid="{00000000-0006-0000-0200-000002000000}">
      <text>
        <r>
          <rPr>
            <sz val="9"/>
            <color indexed="81"/>
            <rFont val="Tahoma"/>
            <family val="2"/>
            <charset val="238"/>
          </rPr>
          <t>Fyzický počet startujících mažoretek.</t>
        </r>
      </text>
    </comment>
    <comment ref="C24" authorId="0" shapeId="0" xr:uid="{00000000-0006-0000-0200-000003000000}">
      <text>
        <r>
          <rPr>
            <sz val="9"/>
            <color indexed="81"/>
            <rFont val="Tahoma"/>
            <family val="2"/>
            <charset val="238"/>
          </rPr>
          <t>Počet přihlášek, které chcete poslat - nutné vyplnit pro další pokračování. Zadejte číslo od 1 do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Palička</author>
  </authors>
  <commentList>
    <comment ref="E9" authorId="0" shapeId="0" xr:uid="{00000000-0006-0000-0300-000001000000}">
      <text>
        <r>
          <rPr>
            <sz val="9"/>
            <color indexed="81"/>
            <rFont val="Tahoma"/>
            <family val="2"/>
            <charset val="238"/>
          </rPr>
          <t>= počet všech startujících mažoretek ve všech přihláškách - pro výpočet ceny startovného</t>
        </r>
      </text>
    </comment>
    <comment ref="E11" authorId="0" shapeId="0" xr:uid="{00000000-0006-0000-0300-000002000000}">
      <text>
        <r>
          <rPr>
            <sz val="9"/>
            <color indexed="81"/>
            <rFont val="Tahoma"/>
            <family val="2"/>
            <charset val="238"/>
          </rPr>
          <t>Doplní organizátor po uzávěrce všech přihlášek.</t>
        </r>
      </text>
    </comment>
  </commentList>
</comments>
</file>

<file path=xl/sharedStrings.xml><?xml version="1.0" encoding="utf-8"?>
<sst xmlns="http://schemas.openxmlformats.org/spreadsheetml/2006/main" count="1136" uniqueCount="261">
  <si>
    <t>Jméno</t>
  </si>
  <si>
    <t>Soutěžní kategorie</t>
  </si>
  <si>
    <t>Informace o soutěžní formaci</t>
  </si>
  <si>
    <t>Přijmení</t>
  </si>
  <si>
    <t>Název klubu:</t>
  </si>
  <si>
    <t>Kontaktní osoba:</t>
  </si>
  <si>
    <t>Ulice a č.p.:</t>
  </si>
  <si>
    <t>Město:</t>
  </si>
  <si>
    <t>PSČ:</t>
  </si>
  <si>
    <t>Telefon:</t>
  </si>
  <si>
    <t>E-mail:</t>
  </si>
  <si>
    <t>Vedoucí, trenéři:</t>
  </si>
  <si>
    <t>1.</t>
  </si>
  <si>
    <t>2.</t>
  </si>
  <si>
    <t>3.</t>
  </si>
  <si>
    <t>4.</t>
  </si>
  <si>
    <t>5.</t>
  </si>
  <si>
    <t>6.</t>
  </si>
  <si>
    <t>7.</t>
  </si>
  <si>
    <t>8.</t>
  </si>
  <si>
    <t>9.</t>
  </si>
  <si>
    <t>10.</t>
  </si>
  <si>
    <t>Informace o klubu</t>
  </si>
  <si>
    <t>Počet mažoretek:</t>
  </si>
  <si>
    <t>Celkem startů:</t>
  </si>
  <si>
    <t>Hlášení chybového stavu názvu klubu:</t>
  </si>
  <si>
    <t>Webové stránky:</t>
  </si>
  <si>
    <t>Celkem formací:</t>
  </si>
  <si>
    <t>Cena za start na soutěži:</t>
  </si>
  <si>
    <t>Termín uzávěrky:</t>
  </si>
  <si>
    <t>Termín uzávěrky je:</t>
  </si>
  <si>
    <t>Cena za start</t>
  </si>
  <si>
    <t>Odesláním přihlášky souhlasíte s propozicemi soutěže, které jsou k dispozici na www.tornadoostrava.cz</t>
  </si>
  <si>
    <t>Little Kadetky</t>
  </si>
  <si>
    <t>Kadetky</t>
  </si>
  <si>
    <t>Juniorky</t>
  </si>
  <si>
    <t>Seniorky</t>
  </si>
  <si>
    <t>SÓLO</t>
  </si>
  <si>
    <t>DUO/TRIO</t>
  </si>
  <si>
    <t>MINIFORMACE</t>
  </si>
  <si>
    <t>FORMACE</t>
  </si>
  <si>
    <t>2bat SÓLO</t>
  </si>
  <si>
    <t>Délky skladeb pro soutěžní kategorie</t>
  </si>
  <si>
    <t>min</t>
  </si>
  <si>
    <t>max</t>
  </si>
  <si>
    <t>Soutěžní kategorie:</t>
  </si>
  <si>
    <t>Věková kategorie:</t>
  </si>
  <si>
    <t>Výkonnostní třída (A, B):</t>
  </si>
  <si>
    <t>Název skladby:</t>
  </si>
  <si>
    <t>Počet soutěžících:</t>
  </si>
  <si>
    <t>Jméno vedoucí:</t>
  </si>
  <si>
    <t>Seznam soutěžících</t>
  </si>
  <si>
    <r>
      <rPr>
        <b/>
        <sz val="12"/>
        <color theme="1"/>
        <rFont val="Calibri"/>
        <family val="2"/>
        <charset val="238"/>
        <scheme val="minor"/>
      </rPr>
      <t>Věk</t>
    </r>
    <r>
      <rPr>
        <sz val="12"/>
        <color theme="1"/>
        <rFont val="Calibri"/>
        <family val="2"/>
        <charset val="238"/>
        <scheme val="minor"/>
      </rPr>
      <t xml:space="preserve"> - rozhodný pro zařazení do kategorie</t>
    </r>
  </si>
  <si>
    <t>výpočet minima soutěžících</t>
  </si>
  <si>
    <t>výpočet maxima soutěžících</t>
  </si>
  <si>
    <t>min a max počet soutěžících</t>
  </si>
  <si>
    <t>výpočet maximální délky skladby</t>
  </si>
  <si>
    <t>Délka skladby:</t>
  </si>
  <si>
    <t>11.</t>
  </si>
  <si>
    <t>12.</t>
  </si>
  <si>
    <t>13.</t>
  </si>
  <si>
    <t>14.</t>
  </si>
  <si>
    <t>15.</t>
  </si>
  <si>
    <t>16.</t>
  </si>
  <si>
    <t>17.</t>
  </si>
  <si>
    <t>18.</t>
  </si>
  <si>
    <t>19.</t>
  </si>
  <si>
    <t>20.</t>
  </si>
  <si>
    <t>21.</t>
  </si>
  <si>
    <t>22.</t>
  </si>
  <si>
    <t>23.</t>
  </si>
  <si>
    <t>24.</t>
  </si>
  <si>
    <t>25.</t>
  </si>
  <si>
    <t>Celkový počet soutěžících:</t>
  </si>
  <si>
    <t>Celkový počet vedoucích:</t>
  </si>
  <si>
    <t>Celkem startovních formací:</t>
  </si>
  <si>
    <t>Přehled přihlášených formací</t>
  </si>
  <si>
    <t>Souhrnné informace</t>
  </si>
  <si>
    <t>startovné</t>
  </si>
  <si>
    <t>čas</t>
  </si>
  <si>
    <t>kat.</t>
  </si>
  <si>
    <t>poč.</t>
  </si>
  <si>
    <t>2DT Litt</t>
  </si>
  <si>
    <t>název</t>
  </si>
  <si>
    <t>Hlášení správného počtu mažoretek:</t>
  </si>
  <si>
    <t>Hlášení chybového stavu počtu mažoretek:</t>
  </si>
  <si>
    <t>Počet soutěžících hlášení před vyplněním:</t>
  </si>
  <si>
    <t>2DT Kad</t>
  </si>
  <si>
    <t>2DT Jun</t>
  </si>
  <si>
    <t>2DT Sen</t>
  </si>
  <si>
    <t>2S Litt</t>
  </si>
  <si>
    <t>2S Kad</t>
  </si>
  <si>
    <t>2S Jun</t>
  </si>
  <si>
    <t>2S Sen</t>
  </si>
  <si>
    <t>F Litt</t>
  </si>
  <si>
    <t>F Kad</t>
  </si>
  <si>
    <t>F Jun</t>
  </si>
  <si>
    <t>F Sen</t>
  </si>
  <si>
    <t>MF Litt</t>
  </si>
  <si>
    <t>MF Kad</t>
  </si>
  <si>
    <t>MF Jun</t>
  </si>
  <si>
    <t>MF Sen</t>
  </si>
  <si>
    <t>DT Litt</t>
  </si>
  <si>
    <t>DT Kad</t>
  </si>
  <si>
    <t>DT Jun</t>
  </si>
  <si>
    <t>DT Sen</t>
  </si>
  <si>
    <t>S Kad</t>
  </si>
  <si>
    <t>S Litt</t>
  </si>
  <si>
    <t>S Jun</t>
  </si>
  <si>
    <t>S Sen</t>
  </si>
  <si>
    <t>Zkratka pro soutěžní a věkovou kategorii</t>
  </si>
  <si>
    <t>výpočet zkratky kategorie - zde nebude fungovat - nutno změnit ověřovací položku a poslední KDYŽ</t>
  </si>
  <si>
    <t>Chybové hlášení pro špatnou kategorii:</t>
  </si>
  <si>
    <t>CHYBA 1</t>
  </si>
  <si>
    <t>Zde naleznete automaticky generovaný souhrn z Vašich přihlášek. Není potřebné nic vyplňovat.</t>
  </si>
  <si>
    <t>V případě, že chcete do soutěže přihlásit více než 20 formací, prosíme o vyplnění dalšího souboru.</t>
  </si>
  <si>
    <t>Toto je zde pro červené obarvení nadpisu v případě chyby:</t>
  </si>
  <si>
    <t>A</t>
  </si>
  <si>
    <t>Název klubu</t>
  </si>
  <si>
    <t>Trenérka</t>
  </si>
  <si>
    <t>Název skladby</t>
  </si>
  <si>
    <t>Délka skladby</t>
  </si>
  <si>
    <t>Kategorie</t>
  </si>
  <si>
    <t>Počet soutěžících</t>
  </si>
  <si>
    <t>jména u S a DT</t>
  </si>
  <si>
    <t>Výkonnostní třída</t>
  </si>
  <si>
    <t>min a max délka skladby (převedeno na hodiny - z důvodů jednoduššího zadávání)</t>
  </si>
  <si>
    <t>Pro čas:</t>
  </si>
  <si>
    <t>Prosím zadejte čas, který odpovídá zvolené soutěžní kategorii. Časy pro jednotlivé soutěžní kategorie naleznete v Propozicích soutěže Tornádo 2018.</t>
  </si>
  <si>
    <t>Tornádo říká:</t>
  </si>
  <si>
    <t>Pro věkovou kategorii:</t>
  </si>
  <si>
    <t>Pro soutěžní kategorii:</t>
  </si>
  <si>
    <t>Pro zadání trenérů - nápověda:</t>
  </si>
  <si>
    <t>Pro zadání trenérů - upozornění:</t>
  </si>
  <si>
    <t>Pokoušíte se zadat trenéra, který není uveden v seznamu. Prosím, doplňte jej na list: "Základní informace o klubu".</t>
  </si>
  <si>
    <t>Jména všech trenérů zadejte na listu: "Základní informace o klubu", poté jen vybírejte ze seznamu.</t>
  </si>
  <si>
    <t>Pro zadání počtu formací:</t>
  </si>
  <si>
    <t>Možný počet přihlášek je 1 - 20. V případě, že chcete do soutěže přihlásit více než 20 formací, prosíme o vyplnění dalšího souboru.</t>
  </si>
  <si>
    <t>Požadavek na vyplnění</t>
  </si>
  <si>
    <t>Výpočty:</t>
  </si>
  <si>
    <t>zde v mm:ss, ale na přihláškách v hh:mm (*60) aby to šlo lépe zadávat - pak všude přepočet zpět na mm:ss pomocí /60</t>
  </si>
  <si>
    <t>Vyplňte, prosím, počet formací na listu "Základní informace o klubu".</t>
  </si>
  <si>
    <t>Vyplňte, prosím, správný počet formací na listu "Základní informace o klubu".</t>
  </si>
  <si>
    <t>Vyplňte, prosím, název klubu a počet formací na listu: "Základní informace o klubu".</t>
  </si>
  <si>
    <t>Vyplňte, prosím, název klubu a správný počet formací na listu: "Základní informace o klubu".</t>
  </si>
  <si>
    <t>Vyplňte, prosím, název klubu na listu: "Základní informace o klubu".</t>
  </si>
  <si>
    <t>Chybové hlášení pro vzorečky - při úpravě se změní automaticky všude:</t>
  </si>
  <si>
    <t>Chybové hlášení pro ověřování zadaných dat - při úpravě se nezmění automaticky všude:</t>
  </si>
  <si>
    <t>Prosím vyplňte</t>
  </si>
  <si>
    <t>Prosím vyplňte ve formátu m:ss, např.: 1:30</t>
  </si>
  <si>
    <t>Pokoušíte se zadat datum, které je v budoucnosti.</t>
  </si>
  <si>
    <t>Pro zadání data narození:</t>
  </si>
  <si>
    <t>Pro zadaní počtu soutěžících:</t>
  </si>
  <si>
    <t>Prosím zadejte počet soutěžících, který odpovídá zvolené soutěžní kategorii. Počty soutěžících pro jednotlivé soutěžní kategorie naleznete v Propozicích soutěže Tornádo 2018.</t>
  </si>
  <si>
    <t>Umístění šatny:</t>
  </si>
  <si>
    <t>Řádek není vyplněn korektně, důvod zobrazen v kolonce: Věk.</t>
  </si>
  <si>
    <t>Pokud chcete přidat další soutěžící, upravte Počet soutěžících v buňce D10.</t>
  </si>
  <si>
    <t>Věk se vypočítá automaticky.</t>
  </si>
  <si>
    <t>Pro vyplňování seznamu zadejte počet soutěžících.</t>
  </si>
  <si>
    <t>Zkontrolujte, že máte vyplněny údaje: Soutěžní kategorie, Věková kategorie, Délka skladby a Počet soutěžících.</t>
  </si>
  <si>
    <t>Výkonnostní kategorie</t>
  </si>
  <si>
    <t>B</t>
  </si>
  <si>
    <t>Den konání ročníku:</t>
  </si>
  <si>
    <t>Dnů do uzávěrky zbývá:</t>
  </si>
  <si>
    <t>Dnů do soutěže zbývá:</t>
  </si>
  <si>
    <t>Pro zadaní výkonnostní třídy:</t>
  </si>
  <si>
    <t>Seznam pro případ nesplnění podmínky</t>
  </si>
  <si>
    <t>Chyba uvedena v buňce: "A1",</t>
  </si>
  <si>
    <t>pro pokračování opravte chybu.</t>
  </si>
  <si>
    <t>jména soutěžících (pro S a DT)</t>
  </si>
  <si>
    <t>zadejte Jméno nebo Příjmení</t>
  </si>
  <si>
    <t>Věkové kategorie</t>
  </si>
  <si>
    <t>výpočet minimální délky skladby</t>
  </si>
  <si>
    <t>Dnešní datum:</t>
  </si>
  <si>
    <t>Počet připravených řádků v tabulce odpovídá zvolenému počtu přihlašovaných formací na úvodním listu.</t>
  </si>
  <si>
    <t>Vyplněných přihlášek má být:</t>
  </si>
  <si>
    <t>2bat DUO/TRIO</t>
  </si>
  <si>
    <t>Zadaný seznam soutěžících je v pořádku a odpovídá dané soutěžní kategorii.</t>
  </si>
  <si>
    <t>zařazení do kategorie - dopiš ok</t>
  </si>
  <si>
    <t>Přihlášku jsme se pokusili udělat co nejjednodušší pro správné vyplnění, v případě problémů či dotazů nám prosím napište.</t>
  </si>
  <si>
    <t>kontaktní osoba</t>
  </si>
  <si>
    <t>telefon</t>
  </si>
  <si>
    <t>e-mail</t>
  </si>
  <si>
    <t>počet trenérů</t>
  </si>
  <si>
    <t>počet soutěžících</t>
  </si>
  <si>
    <t>počet formací</t>
  </si>
  <si>
    <t>Rok narození</t>
  </si>
  <si>
    <t>Rozhodný rok pro výpočet věku</t>
  </si>
  <si>
    <t>jména komplet</t>
  </si>
  <si>
    <t>Vyberte ze seznamu:</t>
  </si>
  <si>
    <t>Seznam pro potvrzení se zpracováváním údajů - GDPR</t>
  </si>
  <si>
    <t>Nedostaneme souhlas se zpracováním údajů</t>
  </si>
  <si>
    <t>Souhlas byl uložen, Vaši přihlášku zpracujeme, jakmile ji obdržíme.</t>
  </si>
  <si>
    <t>Stav Vašeho souhlasu:</t>
  </si>
  <si>
    <t>Věkové kategorie pro nápovědu</t>
  </si>
  <si>
    <t>Soutěžní kategorie pro nápovědu</t>
  </si>
  <si>
    <t>Výkonnostní kategorie pro nápovědu</t>
  </si>
  <si>
    <t>"A"</t>
  </si>
  <si>
    <t>"B"</t>
  </si>
  <si>
    <t>"Little Kadetky"</t>
  </si>
  <si>
    <t>"Kadetky"</t>
  </si>
  <si>
    <t>"2bat DUO/TRIO"</t>
  </si>
  <si>
    <t>"2bat SÓLO"</t>
  </si>
  <si>
    <t>"FORMACE"</t>
  </si>
  <si>
    <t>"MINIFORMACE"</t>
  </si>
  <si>
    <t>"DUO/TRIO"</t>
  </si>
  <si>
    <t>"SÓLO"</t>
  </si>
  <si>
    <t>"Seniorky"</t>
  </si>
  <si>
    <t>"Juniorky"</t>
  </si>
  <si>
    <t>Prosím vyplňte vybráním z rozevíracího seznamu</t>
  </si>
  <si>
    <t>Bez udělěného souhlasu nelze zpracovávat osobní údaje uvedené v příhlášce a nelze Vás zařadit mezi přihlášené.</t>
  </si>
  <si>
    <t>Data platné pro ročník 2019</t>
  </si>
  <si>
    <t>níže zatím nepoužito</t>
  </si>
  <si>
    <t>Prosím vyplňte správně soutěžní kategorii. Stávající text smažte a rozklikněte šipku vedle buňky či ručně vyplňte soutěžní kategorii dle níže uvedeného:
„SÓLO“
„DUO/TRIO“
„MINIFORMACE“
„FORMACE“
„2bat SÓLO“
„2bat DUO/TRIO“</t>
  </si>
  <si>
    <t>Prosím vyplňte správně věkovou kategorii. Stávající text smažte a rozklikněte šipku vedle buňky či ručně vyplňte věkovou kategorii dle níže uvedeného:
„Little Kadetky“
„Kadetky“
„Juniorky“
„Seniorky“</t>
  </si>
  <si>
    <t>Prosím vyplňte správně výkonnostní třídu. Stávající text smažte a rozklikněte šipku vedle buňky či ručně vyplňte výkonnostní třídu dle níže uvedeného:
„A"
„B"</t>
  </si>
  <si>
    <t>Přihláška klubu na soutěž Tornádo 2019</t>
  </si>
  <si>
    <t>Přihlášky posílejte na e-mail tornado@radamok.cz dle pokynů v propozicích soutěže; pro technické dotazy k vyplnění přihlášky nás můžete také kontaktovat na tel. čísle 777 060 218.</t>
  </si>
  <si>
    <t>Udělení souhlasů</t>
  </si>
  <si>
    <t>Beru na vědomí, že své souhlasy mohu písemně kdykoliv odvolat a správce mé údaje do jednoho roku zlikviduje.</t>
  </si>
  <si>
    <t>Potvrzuji</t>
  </si>
  <si>
    <t>Nepotvrzuji</t>
  </si>
  <si>
    <t>Mám souhlas zákonných zástupců všech přihlašovaných se zpracováním osobních údajů třetí osobou.</t>
  </si>
  <si>
    <t>Souhlasím</t>
  </si>
  <si>
    <t>Nesouhlasím</t>
  </si>
  <si>
    <t>s tím, aby Rada dětí a mládeže Moravskoslezského kraje z. s. se sídlem Na Mýtě 1556/10, 700 30 Ostrava, jako správce údajů používala uvedené kontaktní údaje k zasílání informací o činnosti spolku a nabídek na další aktivity. Souhlas uděluji na 2 roky.</t>
  </si>
  <si>
    <t>Tento vytištěný a podepsaný list předložte při akreditaci v den soutěže, nicméně udělení souhlasů je potřebné již při odeslání přihlášky.</t>
  </si>
  <si>
    <t>zde napište město</t>
  </si>
  <si>
    <t>zde napište datum podepsání, které musí být nejpozději v den odeslání přihlášky</t>
  </si>
  <si>
    <t>………………………………………………………………………</t>
  </si>
  <si>
    <t>V:</t>
  </si>
  <si>
    <t>Dne:</t>
  </si>
  <si>
    <t>Podpis přihlašujícího:</t>
  </si>
  <si>
    <t>Pro udělení souhlasu se zpracování osobních údajů</t>
  </si>
  <si>
    <t>Vyberte ze seznamu nebo ručně napište:
„Potvrzuji"
„Nepotvrzuji"</t>
  </si>
  <si>
    <t>Vyberte ze seznamu nebo ručně napište:
„Souhlasím"
„Nesouhlasím"</t>
  </si>
  <si>
    <t>s tím, aby Rada dětí a mládeže Moravskoslezského kraje z. s. se sídlem Na Mýtě 1556/10, 700 30 Ostrava, jako správci údajů používali na akci pořízené videozáznamy a fotografie zachycující podobu všech přihlášených k dokumentaci a propagaci své činnosti. Souhlas uděluji na dobu 10 let.</t>
  </si>
  <si>
    <t>Vyplňte, prosím, jméno a rok narození.</t>
  </si>
  <si>
    <t>zadejte Rok narození</t>
  </si>
  <si>
    <t xml:space="preserve">Nápověda k </t>
  </si>
  <si>
    <t>přihlášce klubu na soutěž Tornádo 2019</t>
  </si>
  <si>
    <t>Přihlášku jsme se pokusili udělat co nejjednodušší pro správné vyplnění. Pokud něco nebude vyplněno správně, přihláška by Vám sama měla vypsat, co je potřeba doplnit, nicméně je možné, že se Váš program bude chovat jinak a chybu nevypíše (může to být způsobeno jinou verzí Excelu nebo zabezpečením Vašeho počítače), také je možné, že neuvidíte "našeptávací" seznamy, níže naleznete seznam možností, co do jaké buňky vyplňovat a další informace.</t>
  </si>
  <si>
    <t>V případě problémů či dotazů nám prosím napište či volejte, vše s Vámi rádi vyřešíme.</t>
  </si>
  <si>
    <t>pro e-mailový kontakt:</t>
  </si>
  <si>
    <t>tornado@radamok.cz</t>
  </si>
  <si>
    <t>email soutěže</t>
  </si>
  <si>
    <t>pro telefonické dotazy:</t>
  </si>
  <si>
    <t>Martin Orlík (administrátor přihlášek)</t>
  </si>
  <si>
    <t>Na listu:</t>
  </si>
  <si>
    <t>„Základní informace o klubu“</t>
  </si>
  <si>
    <t>vyplňte všechny informace o vašem klubu, jinak nebude možné pokračovat ve vyplňování přihlášky, informace k vyplnění trenérů viz níže</t>
  </si>
  <si>
    <t>„Přehled přihlášek“</t>
  </si>
  <si>
    <t>nevyplňujte nic, slouží pro Vás pouze jako přehled správně vyplněných přihlášek</t>
  </si>
  <si>
    <t>„Udělení souhlasů“</t>
  </si>
  <si>
    <t>vyplňte dle skutečnosti, možné hodnoty buněk níže, vyplňujte přesně v uvedeném znění</t>
  </si>
  <si>
    <t>„Přihláška č. 1 až 20“
kategorie</t>
  </si>
  <si>
    <t>vyplňte jednotlivé přihlášky na základě zadaného počtu formací z listu: „Základní informace o klubu“ , možné hodnoty buněk níže, vyplňujte přesně v uvedeném znění</t>
  </si>
  <si>
    <t>„Přihláška č. 1 až 20“
trenéři</t>
  </si>
  <si>
    <t>všechny možné trenéry nejdříve vyplňte na stránce "Základní informace o klubu", tyto trenéry poté zadávejte do jednotlivých přihlášek</t>
  </si>
  <si>
    <t>vzorové vyplnění přihlášky</t>
  </si>
  <si>
    <t>verze 2019_2.0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</si>
</sst>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č&quot;_-;\-* #,##0.00\ &quot;Kč&quot;_-;_-* &quot;-&quot;??\ &quot;Kč&quot;_-;_-@_-"/>
    <numFmt numFmtId="164" formatCode="_-* #,##0\ [$Kč-405]_-;\-* #,##0\ [$Kč-405]_-;_-* &quot;-&quot;??\ [$Kč-405]_-;_-@_-"/>
    <numFmt numFmtId="165" formatCode="_-* #,##0\ &quot;Kč&quot;_-;\-* #,##0\ &quot;Kč&quot;_-;_-* &quot;-&quot;??\ &quot;Kč&quot;_-;_-@_-"/>
    <numFmt numFmtId="166" formatCode="###\ ###\ ###"/>
    <numFmt numFmtId="167" formatCode="[&lt;=9999999]###\ ##\ ##;##\ ##\ ##\ ##"/>
  </numFmts>
  <fonts count="24" x14ac:knownFonts="1">
    <font>
      <sz val="11"/>
      <color theme="1"/>
      <name val="Calibri"/>
      <family val="2"/>
      <charset val="238"/>
      <scheme val="minor"/>
    </font>
    <font>
      <b/>
      <sz val="11"/>
      <color theme="1"/>
      <name val="Calibri"/>
      <family val="2"/>
      <charset val="238"/>
      <scheme val="minor"/>
    </font>
    <font>
      <b/>
      <sz val="22"/>
      <color theme="1"/>
      <name val="Calibri"/>
      <family val="2"/>
      <charset val="238"/>
      <scheme val="minor"/>
    </font>
    <font>
      <sz val="11"/>
      <color theme="1"/>
      <name val="Calibri"/>
      <family val="2"/>
      <charset val="238"/>
      <scheme val="minor"/>
    </font>
    <font>
      <b/>
      <sz val="18"/>
      <color theme="1"/>
      <name val="Calibri"/>
      <family val="2"/>
      <charset val="238"/>
      <scheme val="minor"/>
    </font>
    <font>
      <b/>
      <sz val="12"/>
      <color theme="1"/>
      <name val="Calibri"/>
      <family val="2"/>
      <charset val="238"/>
      <scheme val="minor"/>
    </font>
    <font>
      <b/>
      <sz val="14"/>
      <color theme="1"/>
      <name val="Calibri"/>
      <family val="2"/>
      <charset val="238"/>
      <scheme val="minor"/>
    </font>
    <font>
      <b/>
      <sz val="16"/>
      <color theme="1"/>
      <name val="Calibri"/>
      <family val="2"/>
      <charset val="238"/>
      <scheme val="minor"/>
    </font>
    <font>
      <sz val="12"/>
      <color theme="1"/>
      <name val="Calibri"/>
      <family val="2"/>
      <charset val="238"/>
      <scheme val="minor"/>
    </font>
    <font>
      <sz val="9"/>
      <color indexed="81"/>
      <name val="Tahoma"/>
      <family val="2"/>
      <charset val="238"/>
    </font>
    <font>
      <sz val="9"/>
      <color theme="1"/>
      <name val="Calibri"/>
      <family val="2"/>
      <charset val="238"/>
      <scheme val="minor"/>
    </font>
    <font>
      <b/>
      <sz val="11"/>
      <color rgb="FFFF0000"/>
      <name val="Calibri"/>
      <family val="2"/>
      <charset val="238"/>
      <scheme val="minor"/>
    </font>
    <font>
      <sz val="11"/>
      <color theme="0"/>
      <name val="Calibri"/>
      <family val="2"/>
      <charset val="238"/>
      <scheme val="minor"/>
    </font>
    <font>
      <sz val="12"/>
      <color theme="0"/>
      <name val="Calibri"/>
      <family val="2"/>
      <charset val="238"/>
      <scheme val="minor"/>
    </font>
    <font>
      <sz val="12"/>
      <name val="Calibri"/>
      <family val="2"/>
      <charset val="238"/>
      <scheme val="minor"/>
    </font>
    <font>
      <sz val="11"/>
      <color theme="1"/>
      <name val="Calibri"/>
      <family val="2"/>
      <charset val="238"/>
    </font>
    <font>
      <b/>
      <sz val="11"/>
      <color theme="0"/>
      <name val="Calibri"/>
      <family val="2"/>
      <charset val="238"/>
      <scheme val="minor"/>
    </font>
    <font>
      <sz val="11"/>
      <name val="Calibri"/>
      <family val="2"/>
      <charset val="238"/>
      <scheme val="minor"/>
    </font>
    <font>
      <i/>
      <sz val="12"/>
      <color theme="1"/>
      <name val="Calibri"/>
      <family val="2"/>
      <charset val="238"/>
      <scheme val="minor"/>
    </font>
    <font>
      <b/>
      <sz val="18"/>
      <name val="Calibri"/>
      <family val="2"/>
      <charset val="238"/>
      <scheme val="minor"/>
    </font>
    <font>
      <b/>
      <sz val="20"/>
      <name val="Calibri"/>
      <family val="2"/>
      <charset val="238"/>
      <scheme val="minor"/>
    </font>
    <font>
      <sz val="11"/>
      <color indexed="8"/>
      <name val="Calibri"/>
      <family val="2"/>
      <charset val="238"/>
    </font>
    <font>
      <sz val="16"/>
      <color theme="1"/>
      <name val="Calibri"/>
      <family val="2"/>
      <charset val="238"/>
      <scheme val="minor"/>
    </font>
    <font>
      <i/>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0" fontId="21" fillId="0" borderId="0"/>
  </cellStyleXfs>
  <cellXfs count="221">
    <xf numFmtId="0" fontId="0" fillId="0" borderId="0" xfId="0"/>
    <xf numFmtId="0" fontId="0" fillId="0" borderId="0" xfId="0"/>
    <xf numFmtId="0" fontId="1" fillId="0" borderId="0" xfId="0" applyFont="1"/>
    <xf numFmtId="0" fontId="0" fillId="0" borderId="0" xfId="0" applyAlignment="1"/>
    <xf numFmtId="14" fontId="0" fillId="0" borderId="0" xfId="0" applyNumberFormat="1"/>
    <xf numFmtId="0" fontId="0" fillId="0" borderId="25" xfId="0" applyBorder="1"/>
    <xf numFmtId="0" fontId="0" fillId="0" borderId="27" xfId="0" applyBorder="1"/>
    <xf numFmtId="165" fontId="0" fillId="0" borderId="0" xfId="1" applyNumberFormat="1" applyFont="1"/>
    <xf numFmtId="0" fontId="0" fillId="0" borderId="23" xfId="0" applyBorder="1"/>
    <xf numFmtId="0" fontId="0" fillId="0" borderId="34" xfId="0" applyBorder="1"/>
    <xf numFmtId="0" fontId="0" fillId="0" borderId="5" xfId="0" applyBorder="1"/>
    <xf numFmtId="0" fontId="0" fillId="0" borderId="0" xfId="0" applyBorder="1"/>
    <xf numFmtId="0" fontId="0" fillId="0" borderId="6" xfId="0" applyBorder="1"/>
    <xf numFmtId="0" fontId="0" fillId="0" borderId="35" xfId="0" applyBorder="1"/>
    <xf numFmtId="0" fontId="0" fillId="0" borderId="7" xfId="0" applyBorder="1"/>
    <xf numFmtId="45" fontId="0" fillId="0" borderId="0" xfId="0" applyNumberFormat="1" applyBorder="1"/>
    <xf numFmtId="45" fontId="0" fillId="0" borderId="6" xfId="0" applyNumberFormat="1" applyBorder="1"/>
    <xf numFmtId="45" fontId="0" fillId="0" borderId="35" xfId="0" applyNumberFormat="1" applyBorder="1"/>
    <xf numFmtId="45" fontId="0" fillId="0" borderId="7" xfId="0" applyNumberFormat="1" applyBorder="1"/>
    <xf numFmtId="0" fontId="0" fillId="0" borderId="0" xfId="0" applyFill="1" applyBorder="1"/>
    <xf numFmtId="0" fontId="0" fillId="0" borderId="7" xfId="0" applyFill="1" applyBorder="1"/>
    <xf numFmtId="0" fontId="1" fillId="0" borderId="25" xfId="0" applyFont="1" applyBorder="1"/>
    <xf numFmtId="0" fontId="1" fillId="0" borderId="27" xfId="0" applyFont="1" applyBorder="1"/>
    <xf numFmtId="0" fontId="1" fillId="0" borderId="35" xfId="0" applyFont="1" applyBorder="1"/>
    <xf numFmtId="0" fontId="0" fillId="0" borderId="23" xfId="0" applyFont="1" applyBorder="1"/>
    <xf numFmtId="0" fontId="0" fillId="0" borderId="1" xfId="0" applyBorder="1"/>
    <xf numFmtId="0" fontId="0" fillId="0" borderId="0" xfId="0" applyProtection="1">
      <protection hidden="1"/>
    </xf>
    <xf numFmtId="0" fontId="10" fillId="0" borderId="0" xfId="0" applyFont="1" applyAlignment="1" applyProtection="1">
      <alignment horizontal="center"/>
      <protection hidden="1"/>
    </xf>
    <xf numFmtId="0" fontId="0" fillId="0" borderId="0" xfId="0" applyAlignment="1" applyProtection="1">
      <alignment horizontal="justify"/>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0" fontId="8" fillId="0" borderId="29" xfId="0" applyFont="1" applyBorder="1" applyAlignment="1" applyProtection="1">
      <alignment horizontal="right"/>
      <protection hidden="1"/>
    </xf>
    <xf numFmtId="0" fontId="8" fillId="0" borderId="30" xfId="0" applyFont="1" applyBorder="1" applyAlignment="1" applyProtection="1">
      <alignment horizontal="right"/>
      <protection hidden="1"/>
    </xf>
    <xf numFmtId="0" fontId="8" fillId="0" borderId="31" xfId="0" applyFont="1" applyBorder="1" applyAlignment="1" applyProtection="1">
      <alignment horizontal="right"/>
      <protection hidden="1"/>
    </xf>
    <xf numFmtId="0" fontId="8" fillId="0" borderId="18" xfId="0" applyFont="1" applyBorder="1" applyAlignment="1" applyProtection="1">
      <alignment vertical="top"/>
      <protection hidden="1"/>
    </xf>
    <xf numFmtId="0" fontId="5" fillId="0" borderId="20" xfId="0" applyFont="1" applyBorder="1" applyAlignment="1" applyProtection="1">
      <alignment vertical="top"/>
      <protection hidden="1"/>
    </xf>
    <xf numFmtId="0" fontId="8" fillId="0" borderId="0" xfId="0" applyFont="1" applyProtection="1">
      <protection hidden="1"/>
    </xf>
    <xf numFmtId="0" fontId="8" fillId="0" borderId="24" xfId="0" applyFont="1" applyBorder="1" applyAlignment="1" applyProtection="1">
      <alignment shrinkToFit="1"/>
      <protection locked="0"/>
    </xf>
    <xf numFmtId="0" fontId="8" fillId="0" borderId="26" xfId="0" applyFont="1" applyBorder="1" applyAlignment="1" applyProtection="1">
      <alignment shrinkToFit="1"/>
      <protection locked="0"/>
    </xf>
    <xf numFmtId="0" fontId="8" fillId="0" borderId="28" xfId="0" applyFont="1" applyBorder="1" applyAlignment="1" applyProtection="1">
      <alignment shrinkToFit="1"/>
      <protection locked="0"/>
    </xf>
    <xf numFmtId="0" fontId="0" fillId="0" borderId="0" xfId="0" applyFont="1"/>
    <xf numFmtId="20" fontId="0" fillId="0" borderId="0" xfId="0" applyNumberFormat="1"/>
    <xf numFmtId="45" fontId="0" fillId="0" borderId="0" xfId="0" applyNumberFormat="1"/>
    <xf numFmtId="0" fontId="0" fillId="0" borderId="0" xfId="0" quotePrefix="1" applyProtection="1">
      <protection hidden="1"/>
    </xf>
    <xf numFmtId="0" fontId="5" fillId="0" borderId="0" xfId="0" applyFont="1" applyProtection="1">
      <protection hidden="1"/>
    </xf>
    <xf numFmtId="165" fontId="0" fillId="0" borderId="0" xfId="0" applyNumberFormat="1" applyProtection="1">
      <protection hidden="1"/>
    </xf>
    <xf numFmtId="0" fontId="2" fillId="0" borderId="0" xfId="0" applyFont="1" applyAlignment="1" applyProtection="1">
      <protection hidden="1"/>
    </xf>
    <xf numFmtId="0" fontId="8" fillId="0" borderId="36" xfId="0" applyFont="1" applyBorder="1" applyAlignment="1" applyProtection="1">
      <alignment shrinkToFit="1"/>
      <protection hidden="1"/>
    </xf>
    <xf numFmtId="0" fontId="8" fillId="0" borderId="33" xfId="0" applyFont="1" applyBorder="1" applyAlignment="1" applyProtection="1">
      <alignment shrinkToFit="1"/>
      <protection hidden="1"/>
    </xf>
    <xf numFmtId="0" fontId="8" fillId="0" borderId="38" xfId="0" applyFont="1" applyBorder="1" applyAlignment="1" applyProtection="1">
      <alignment wrapText="1"/>
      <protection hidden="1"/>
    </xf>
    <xf numFmtId="45" fontId="0" fillId="0" borderId="27" xfId="0" applyNumberFormat="1" applyBorder="1"/>
    <xf numFmtId="0" fontId="2"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5" fillId="0" borderId="37" xfId="0" applyFont="1" applyBorder="1" applyAlignment="1" applyProtection="1">
      <alignment horizontal="left" vertical="top"/>
      <protection hidden="1"/>
    </xf>
    <xf numFmtId="0" fontId="12" fillId="2" borderId="23" xfId="0" applyFont="1" applyFill="1" applyBorder="1" applyAlignment="1" applyProtection="1">
      <alignment horizontal="right"/>
      <protection hidden="1"/>
    </xf>
    <xf numFmtId="0" fontId="13" fillId="2" borderId="5" xfId="0" applyFont="1" applyFill="1" applyBorder="1" applyAlignment="1" applyProtection="1">
      <alignment horizontal="center" shrinkToFit="1"/>
      <protection hidden="1"/>
    </xf>
    <xf numFmtId="0" fontId="12" fillId="2" borderId="25" xfId="0" applyFont="1" applyFill="1" applyBorder="1" applyAlignment="1" applyProtection="1">
      <alignment horizontal="right"/>
      <protection hidden="1"/>
    </xf>
    <xf numFmtId="0" fontId="13" fillId="2" borderId="6" xfId="0" applyFont="1" applyFill="1" applyBorder="1" applyAlignment="1" applyProtection="1">
      <alignment horizontal="center" shrinkToFit="1"/>
      <protection hidden="1"/>
    </xf>
    <xf numFmtId="0" fontId="12" fillId="2" borderId="27" xfId="0" applyFont="1" applyFill="1" applyBorder="1" applyAlignment="1" applyProtection="1">
      <alignment horizontal="right"/>
      <protection hidden="1"/>
    </xf>
    <xf numFmtId="0" fontId="13" fillId="2" borderId="7" xfId="0" applyFont="1" applyFill="1" applyBorder="1" applyAlignment="1" applyProtection="1">
      <alignment horizontal="center" shrinkToFit="1"/>
      <protection hidden="1"/>
    </xf>
    <xf numFmtId="0" fontId="14" fillId="0" borderId="34" xfId="0" applyFont="1" applyFill="1" applyBorder="1" applyAlignment="1" applyProtection="1">
      <alignment shrinkToFit="1"/>
      <protection locked="0"/>
    </xf>
    <xf numFmtId="0" fontId="14" fillId="0" borderId="0" xfId="0" applyFont="1" applyFill="1" applyBorder="1" applyAlignment="1" applyProtection="1">
      <alignment shrinkToFit="1"/>
      <protection locked="0"/>
    </xf>
    <xf numFmtId="0" fontId="14" fillId="0" borderId="35" xfId="0" applyFont="1" applyFill="1" applyBorder="1" applyAlignment="1" applyProtection="1">
      <alignment shrinkToFit="1"/>
      <protection locked="0"/>
    </xf>
    <xf numFmtId="0" fontId="1" fillId="0" borderId="0" xfId="0" applyFont="1" applyProtection="1">
      <protection hidden="1"/>
    </xf>
    <xf numFmtId="0" fontId="15" fillId="0" borderId="0" xfId="0" applyFont="1" applyProtection="1">
      <protection hidden="1"/>
    </xf>
    <xf numFmtId="0" fontId="5" fillId="0" borderId="25" xfId="0" applyFont="1" applyBorder="1" applyProtection="1">
      <protection hidden="1"/>
    </xf>
    <xf numFmtId="164" fontId="8" fillId="0" borderId="6" xfId="0" applyNumberFormat="1" applyFont="1" applyBorder="1" applyAlignment="1" applyProtection="1">
      <alignment horizontal="center" shrinkToFit="1"/>
      <protection hidden="1"/>
    </xf>
    <xf numFmtId="0" fontId="5" fillId="0" borderId="27" xfId="0" applyFont="1" applyBorder="1" applyProtection="1">
      <protection hidden="1"/>
    </xf>
    <xf numFmtId="164" fontId="8" fillId="0" borderId="7" xfId="0" applyNumberFormat="1" applyFont="1" applyBorder="1" applyAlignment="1" applyProtection="1">
      <alignment horizontal="center" shrinkToFit="1"/>
      <protection hidden="1"/>
    </xf>
    <xf numFmtId="0" fontId="5" fillId="0" borderId="46" xfId="0" applyFont="1" applyBorder="1" applyAlignment="1" applyProtection="1">
      <alignment horizontal="left"/>
      <protection hidden="1"/>
    </xf>
    <xf numFmtId="0" fontId="5" fillId="0" borderId="49" xfId="0" applyFont="1" applyBorder="1" applyAlignment="1" applyProtection="1">
      <alignment horizontal="left"/>
      <protection hidden="1"/>
    </xf>
    <xf numFmtId="0" fontId="5" fillId="0" borderId="49" xfId="0" applyFont="1" applyBorder="1" applyProtection="1">
      <protection hidden="1"/>
    </xf>
    <xf numFmtId="0" fontId="5" fillId="0" borderId="50" xfId="0" applyFont="1" applyBorder="1" applyProtection="1">
      <protection hidden="1"/>
    </xf>
    <xf numFmtId="0" fontId="5" fillId="0" borderId="23" xfId="0" applyFont="1" applyBorder="1" applyProtection="1">
      <protection hidden="1"/>
    </xf>
    <xf numFmtId="164" fontId="8" fillId="0" borderId="5" xfId="0" applyNumberFormat="1" applyFont="1" applyBorder="1" applyAlignment="1" applyProtection="1">
      <alignment horizontal="center" shrinkToFit="1"/>
      <protection hidden="1"/>
    </xf>
    <xf numFmtId="0" fontId="13" fillId="0" borderId="34" xfId="0" applyFont="1" applyBorder="1" applyAlignment="1" applyProtection="1">
      <alignment horizontal="center" shrinkToFit="1"/>
      <protection hidden="1"/>
    </xf>
    <xf numFmtId="45" fontId="13" fillId="0" borderId="34" xfId="0" applyNumberFormat="1" applyFont="1" applyBorder="1" applyAlignment="1" applyProtection="1">
      <alignment horizontal="center" shrinkToFit="1"/>
      <protection hidden="1"/>
    </xf>
    <xf numFmtId="0" fontId="13" fillId="0" borderId="0" xfId="0" applyFont="1" applyBorder="1" applyAlignment="1" applyProtection="1">
      <alignment horizontal="center" shrinkToFit="1"/>
      <protection hidden="1"/>
    </xf>
    <xf numFmtId="45" fontId="13" fillId="0" borderId="0" xfId="0" applyNumberFormat="1" applyFont="1" applyBorder="1" applyAlignment="1" applyProtection="1">
      <alignment horizontal="center" shrinkToFit="1"/>
      <protection hidden="1"/>
    </xf>
    <xf numFmtId="0" fontId="13" fillId="0" borderId="35" xfId="0" applyFont="1" applyBorder="1" applyAlignment="1" applyProtection="1">
      <alignment horizontal="center" shrinkToFit="1"/>
      <protection hidden="1"/>
    </xf>
    <xf numFmtId="45" fontId="13" fillId="0" borderId="35" xfId="0" applyNumberFormat="1" applyFont="1" applyBorder="1" applyAlignment="1" applyProtection="1">
      <alignment horizontal="center" shrinkToFit="1"/>
      <protection hidden="1"/>
    </xf>
    <xf numFmtId="14" fontId="0" fillId="0" borderId="0" xfId="0" applyNumberFormat="1" applyProtection="1">
      <protection hidden="1"/>
    </xf>
    <xf numFmtId="0" fontId="0" fillId="0" borderId="23" xfId="0" applyFill="1" applyBorder="1"/>
    <xf numFmtId="0" fontId="1" fillId="0" borderId="27" xfId="0" applyFont="1" applyFill="1" applyBorder="1"/>
    <xf numFmtId="0" fontId="17" fillId="0" borderId="0" xfId="0" applyFont="1" applyBorder="1"/>
    <xf numFmtId="0" fontId="14" fillId="0" borderId="0" xfId="0" applyFont="1" applyBorder="1" applyAlignment="1" applyProtection="1">
      <alignment horizontal="center" shrinkToFit="1"/>
      <protection hidden="1"/>
    </xf>
    <xf numFmtId="0" fontId="17" fillId="0" borderId="0" xfId="0" applyFont="1" applyBorder="1" applyAlignment="1">
      <alignment horizontal="center"/>
    </xf>
    <xf numFmtId="45" fontId="14" fillId="0" borderId="0" xfId="0" applyNumberFormat="1" applyFont="1" applyBorder="1" applyAlignment="1" applyProtection="1">
      <alignment horizontal="center" shrinkToFit="1"/>
      <protection hidden="1"/>
    </xf>
    <xf numFmtId="0" fontId="20" fillId="0" borderId="0" xfId="0" applyFont="1" applyBorder="1" applyAlignment="1">
      <alignment horizontal="left"/>
    </xf>
    <xf numFmtId="0" fontId="12" fillId="0" borderId="0" xfId="0" applyFont="1" applyProtection="1">
      <protection hidden="1"/>
    </xf>
    <xf numFmtId="21" fontId="12" fillId="0" borderId="0" xfId="0" applyNumberFormat="1" applyFont="1" applyBorder="1" applyProtection="1">
      <protection hidden="1"/>
    </xf>
    <xf numFmtId="0" fontId="12" fillId="0" borderId="0" xfId="0" applyFont="1" applyBorder="1" applyProtection="1">
      <protection hidden="1"/>
    </xf>
    <xf numFmtId="0" fontId="16" fillId="0" borderId="0" xfId="0" applyFont="1" applyProtection="1">
      <protection hidden="1"/>
    </xf>
    <xf numFmtId="0" fontId="12" fillId="0" borderId="0" xfId="0" quotePrefix="1" applyFont="1" applyProtection="1">
      <protection hidden="1"/>
    </xf>
    <xf numFmtId="1" fontId="14" fillId="0" borderId="34" xfId="0" applyNumberFormat="1" applyFont="1" applyFill="1" applyBorder="1" applyAlignment="1" applyProtection="1">
      <alignment horizontal="left" shrinkToFit="1"/>
      <protection locked="0"/>
    </xf>
    <xf numFmtId="1" fontId="0" fillId="0" borderId="0" xfId="1" applyNumberFormat="1" applyFont="1"/>
    <xf numFmtId="1" fontId="14" fillId="0" borderId="0" xfId="0" applyNumberFormat="1" applyFont="1" applyFill="1" applyBorder="1" applyAlignment="1" applyProtection="1">
      <alignment horizontal="left" shrinkToFit="1"/>
      <protection locked="0"/>
    </xf>
    <xf numFmtId="1" fontId="14" fillId="0" borderId="35" xfId="0" applyNumberFormat="1" applyFont="1" applyFill="1" applyBorder="1" applyAlignment="1" applyProtection="1">
      <alignment horizontal="left" shrinkToFit="1"/>
      <protection locked="0"/>
    </xf>
    <xf numFmtId="0" fontId="18" fillId="0" borderId="0" xfId="0" applyFont="1" applyAlignment="1" applyProtection="1">
      <alignment horizontal="center" vertical="center" wrapText="1"/>
      <protection hidden="1"/>
    </xf>
    <xf numFmtId="0" fontId="0" fillId="0" borderId="0" xfId="0" applyBorder="1" applyProtection="1">
      <protection hidden="1"/>
    </xf>
    <xf numFmtId="0" fontId="1" fillId="0" borderId="2" xfId="0" applyFont="1" applyBorder="1" applyAlignment="1" applyProtection="1">
      <alignment horizontal="center"/>
      <protection hidden="1"/>
    </xf>
    <xf numFmtId="0" fontId="22" fillId="0" borderId="0" xfId="0" applyFont="1" applyAlignment="1" applyProtection="1">
      <alignment horizontal="center" vertical="center"/>
      <protection hidden="1"/>
    </xf>
    <xf numFmtId="0" fontId="8" fillId="0" borderId="1" xfId="0" applyFont="1" applyBorder="1" applyAlignment="1" applyProtection="1">
      <alignment horizontal="center" wrapText="1"/>
      <protection hidden="1"/>
    </xf>
    <xf numFmtId="0" fontId="0" fillId="0" borderId="0" xfId="0" applyAlignment="1">
      <alignment wrapText="1"/>
    </xf>
    <xf numFmtId="0" fontId="6" fillId="0" borderId="0" xfId="0" applyFont="1" applyAlignment="1" applyProtection="1">
      <alignment vertical="center" wrapText="1"/>
      <protection hidden="1"/>
    </xf>
    <xf numFmtId="0" fontId="5" fillId="0" borderId="37" xfId="0" applyFont="1" applyBorder="1" applyAlignment="1" applyProtection="1">
      <alignment horizontal="left" vertical="top"/>
      <protection hidden="1"/>
    </xf>
    <xf numFmtId="0" fontId="0" fillId="0" borderId="0" xfId="0" applyAlignment="1" applyProtection="1">
      <alignment horizontal="center"/>
      <protection hidden="1"/>
    </xf>
    <xf numFmtId="0" fontId="18" fillId="0" borderId="0" xfId="0" applyFont="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0" borderId="52" xfId="0" applyBorder="1" applyProtection="1">
      <protection hidden="1"/>
    </xf>
    <xf numFmtId="0" fontId="18" fillId="0" borderId="0" xfId="0" applyFont="1" applyBorder="1" applyAlignment="1" applyProtection="1">
      <alignment horizontal="center" vertical="center" wrapText="1"/>
      <protection hidden="1"/>
    </xf>
    <xf numFmtId="0" fontId="0" fillId="0" borderId="50" xfId="0" applyBorder="1" applyAlignment="1" applyProtection="1">
      <alignment horizontal="center" vertical="center" wrapText="1"/>
      <protection hidden="1"/>
    </xf>
    <xf numFmtId="0" fontId="1" fillId="0" borderId="0" xfId="0" applyFont="1" applyAlignment="1" applyProtection="1">
      <alignment horizontal="right"/>
      <protection hidden="1"/>
    </xf>
    <xf numFmtId="0" fontId="1" fillId="0" borderId="0" xfId="0" applyFont="1" applyAlignment="1" applyProtection="1">
      <alignment horizontal="right" vertical="center"/>
      <protection hidden="1"/>
    </xf>
    <xf numFmtId="0" fontId="0" fillId="0" borderId="46" xfId="0" applyBorder="1" applyAlignment="1" applyProtection="1">
      <alignment horizontal="center" vertical="center"/>
      <protection locked="0"/>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49" fontId="23" fillId="0" borderId="0" xfId="0" applyNumberFormat="1" applyFont="1" applyAlignment="1" applyProtection="1">
      <alignment horizontal="left"/>
      <protection locked="0"/>
    </xf>
    <xf numFmtId="0" fontId="0" fillId="0" borderId="0" xfId="0" applyAlignment="1" applyProtection="1">
      <protection hidden="1"/>
    </xf>
    <xf numFmtId="0" fontId="1" fillId="0" borderId="0" xfId="0" applyFont="1" applyAlignment="1" applyProtection="1">
      <alignment horizontal="center"/>
      <protection hidden="1"/>
    </xf>
    <xf numFmtId="167" fontId="0" fillId="0" borderId="0" xfId="0" applyNumberFormat="1" applyAlignment="1" applyProtection="1">
      <alignment horizontal="center"/>
      <protection hidden="1"/>
    </xf>
    <xf numFmtId="0" fontId="1" fillId="0" borderId="0" xfId="0" applyFont="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0" borderId="0" xfId="0" applyAlignment="1">
      <alignment horizontal="left" vertical="top"/>
    </xf>
    <xf numFmtId="0" fontId="19" fillId="0" borderId="0" xfId="0" applyFont="1" applyBorder="1" applyAlignment="1">
      <alignment horizontal="left"/>
    </xf>
    <xf numFmtId="0" fontId="0" fillId="0" borderId="0" xfId="0"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protection hidden="1"/>
    </xf>
    <xf numFmtId="0" fontId="0" fillId="0" borderId="0" xfId="0"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Alignment="1" applyProtection="1">
      <alignment horizontal="justify" vertical="top" wrapText="1"/>
      <protection hidden="1"/>
    </xf>
    <xf numFmtId="0" fontId="4" fillId="0" borderId="32"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7" fillId="0" borderId="0" xfId="0" applyFont="1" applyAlignment="1" applyProtection="1">
      <alignment horizontal="left"/>
      <protection hidden="1"/>
    </xf>
    <xf numFmtId="0" fontId="5" fillId="0" borderId="21" xfId="0" applyFont="1" applyBorder="1" applyAlignment="1" applyProtection="1">
      <alignment horizontal="left" shrinkToFit="1"/>
      <protection locked="0"/>
    </xf>
    <xf numFmtId="0" fontId="5" fillId="0" borderId="11" xfId="0" applyFont="1" applyBorder="1" applyAlignment="1" applyProtection="1">
      <alignment horizontal="left" shrinkToFit="1"/>
      <protection locked="0"/>
    </xf>
    <xf numFmtId="0" fontId="8" fillId="0" borderId="22" xfId="0" applyFont="1" applyBorder="1" applyAlignment="1" applyProtection="1">
      <alignment horizontal="left" shrinkToFit="1"/>
      <protection locked="0"/>
    </xf>
    <xf numFmtId="0" fontId="8" fillId="0" borderId="16" xfId="0" applyFont="1" applyBorder="1" applyAlignment="1" applyProtection="1">
      <alignment horizontal="left" shrinkToFit="1"/>
      <protection locked="0"/>
    </xf>
    <xf numFmtId="0" fontId="8" fillId="0" borderId="17" xfId="0" applyFont="1" applyBorder="1" applyAlignment="1" applyProtection="1">
      <alignment horizontal="left" shrinkToFit="1"/>
      <protection locked="0"/>
    </xf>
    <xf numFmtId="0" fontId="8" fillId="0" borderId="13" xfId="0" applyFont="1" applyBorder="1" applyAlignment="1" applyProtection="1">
      <alignment horizontal="left" shrinkToFit="1"/>
      <protection locked="0"/>
    </xf>
    <xf numFmtId="166" fontId="8" fillId="0" borderId="17" xfId="0" applyNumberFormat="1" applyFont="1" applyBorder="1" applyAlignment="1" applyProtection="1">
      <alignment horizontal="left" shrinkToFit="1"/>
      <protection locked="0"/>
    </xf>
    <xf numFmtId="166" fontId="8" fillId="0" borderId="13" xfId="0" applyNumberFormat="1" applyFont="1" applyBorder="1" applyAlignment="1" applyProtection="1">
      <alignment horizontal="left" shrinkToFit="1"/>
      <protection locked="0"/>
    </xf>
    <xf numFmtId="0" fontId="0" fillId="0" borderId="0" xfId="0" applyAlignment="1" applyProtection="1">
      <alignment horizontal="center"/>
      <protection hidden="1"/>
    </xf>
    <xf numFmtId="0" fontId="8" fillId="0" borderId="2" xfId="0" applyFont="1" applyBorder="1" applyAlignment="1" applyProtection="1">
      <alignment horizontal="left" vertical="top"/>
      <protection hidden="1"/>
    </xf>
    <xf numFmtId="0" fontId="8" fillId="0" borderId="3" xfId="0" applyFont="1" applyBorder="1" applyAlignment="1" applyProtection="1">
      <alignment horizontal="left" vertical="top"/>
      <protection hidden="1"/>
    </xf>
    <xf numFmtId="0" fontId="8" fillId="0" borderId="4" xfId="0" applyFont="1" applyBorder="1" applyAlignment="1" applyProtection="1">
      <alignment horizontal="left" vertical="top"/>
      <protection hidden="1"/>
    </xf>
    <xf numFmtId="0" fontId="0" fillId="0" borderId="0" xfId="0" applyAlignment="1" applyProtection="1">
      <alignment horizontal="center" vertical="center"/>
      <protection hidden="1"/>
    </xf>
    <xf numFmtId="0" fontId="6" fillId="0" borderId="0" xfId="0" applyNumberFormat="1" applyFont="1" applyAlignment="1" applyProtection="1">
      <alignment horizontal="left" shrinkToFit="1"/>
      <protection hidden="1"/>
    </xf>
    <xf numFmtId="14" fontId="6" fillId="0" borderId="0" xfId="0" applyNumberFormat="1" applyFont="1" applyAlignment="1" applyProtection="1">
      <alignment horizontal="left"/>
      <protection hidden="1"/>
    </xf>
    <xf numFmtId="0" fontId="18" fillId="0" borderId="0" xfId="0" applyFont="1" applyAlignment="1" applyProtection="1">
      <alignment horizontal="center" vertical="center" wrapText="1"/>
      <protection hidden="1"/>
    </xf>
    <xf numFmtId="0" fontId="6" fillId="0" borderId="0" xfId="0" applyFont="1" applyBorder="1" applyAlignment="1" applyProtection="1">
      <alignment horizontal="center" vertical="center" wrapText="1"/>
      <protection hidden="1"/>
    </xf>
    <xf numFmtId="0" fontId="8" fillId="0" borderId="12" xfId="0" applyFont="1" applyBorder="1" applyAlignment="1" applyProtection="1">
      <alignment horizontal="left"/>
      <protection hidden="1"/>
    </xf>
    <xf numFmtId="0" fontId="8" fillId="0" borderId="8" xfId="0" applyFont="1" applyBorder="1" applyAlignment="1" applyProtection="1">
      <alignment horizontal="left"/>
      <protection hidden="1"/>
    </xf>
    <xf numFmtId="0" fontId="8" fillId="0" borderId="44" xfId="0" applyFont="1" applyBorder="1" applyAlignment="1" applyProtection="1">
      <alignment horizontal="left"/>
      <protection hidden="1"/>
    </xf>
    <xf numFmtId="0" fontId="8" fillId="0" borderId="9" xfId="0" applyFont="1" applyBorder="1" applyAlignment="1" applyProtection="1">
      <alignment horizontal="left"/>
      <protection hidden="1"/>
    </xf>
    <xf numFmtId="0" fontId="8" fillId="0" borderId="10" xfId="0" applyFont="1" applyBorder="1" applyAlignment="1" applyProtection="1">
      <alignment horizontal="left"/>
      <protection hidden="1"/>
    </xf>
    <xf numFmtId="0" fontId="8" fillId="0" borderId="43" xfId="0" applyFont="1" applyBorder="1" applyAlignment="1" applyProtection="1">
      <alignment horizontal="left"/>
      <protection hidden="1"/>
    </xf>
    <xf numFmtId="0" fontId="2" fillId="0" borderId="0" xfId="0" applyFont="1" applyAlignment="1" applyProtection="1">
      <alignment horizontal="center" shrinkToFit="1"/>
      <protection hidden="1"/>
    </xf>
    <xf numFmtId="0" fontId="8" fillId="0" borderId="14"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8" fillId="0" borderId="45" xfId="0" applyFont="1" applyBorder="1" applyAlignment="1" applyProtection="1">
      <alignment horizontal="left"/>
      <protection hidden="1"/>
    </xf>
    <xf numFmtId="0" fontId="8" fillId="0" borderId="9" xfId="0" applyFont="1" applyBorder="1" applyAlignment="1" applyProtection="1">
      <alignment horizontal="center"/>
      <protection hidden="1"/>
    </xf>
    <xf numFmtId="0" fontId="8" fillId="0" borderId="11" xfId="0" applyFont="1" applyBorder="1" applyAlignment="1" applyProtection="1">
      <alignment horizontal="center"/>
      <protection hidden="1"/>
    </xf>
    <xf numFmtId="0" fontId="5" fillId="0" borderId="14" xfId="0" applyFont="1" applyBorder="1" applyAlignment="1" applyProtection="1">
      <alignment horizontal="center"/>
      <protection locked="0" hidden="1"/>
    </xf>
    <xf numFmtId="0" fontId="5" fillId="0" borderId="16" xfId="0" applyFont="1" applyBorder="1" applyAlignment="1" applyProtection="1">
      <alignment horizontal="center"/>
      <protection locked="0" hidden="1"/>
    </xf>
    <xf numFmtId="164" fontId="5" fillId="0" borderId="36" xfId="0" applyNumberFormat="1" applyFont="1" applyBorder="1" applyAlignment="1" applyProtection="1">
      <alignment horizontal="center"/>
      <protection hidden="1"/>
    </xf>
    <xf numFmtId="164" fontId="5" fillId="0" borderId="26" xfId="0" applyNumberFormat="1" applyFont="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6" fillId="0" borderId="47" xfId="0" applyFont="1" applyBorder="1" applyAlignment="1" applyProtection="1">
      <alignment horizontal="center" vertical="center" wrapText="1"/>
      <protection hidden="1"/>
    </xf>
    <xf numFmtId="0" fontId="6" fillId="0" borderId="51" xfId="0" applyFont="1" applyBorder="1" applyAlignment="1" applyProtection="1">
      <alignment horizontal="center" vertical="center" wrapText="1"/>
      <protection hidden="1"/>
    </xf>
    <xf numFmtId="0" fontId="1" fillId="0" borderId="47" xfId="0" applyFont="1" applyBorder="1" applyAlignment="1" applyProtection="1">
      <alignment horizontal="center" vertical="center" wrapText="1"/>
      <protection hidden="1"/>
    </xf>
    <xf numFmtId="0" fontId="1" fillId="0" borderId="51" xfId="0" applyFont="1" applyBorder="1" applyAlignment="1" applyProtection="1">
      <alignment horizontal="center" vertical="center" wrapText="1"/>
      <protection hidden="1"/>
    </xf>
    <xf numFmtId="0" fontId="0" fillId="0" borderId="25" xfId="0" applyBorder="1" applyAlignment="1" applyProtection="1">
      <alignment horizontal="left"/>
      <protection hidden="1"/>
    </xf>
    <xf numFmtId="0" fontId="0" fillId="0" borderId="0" xfId="0" applyAlignment="1" applyProtection="1">
      <alignment horizontal="left"/>
      <protection hidden="1"/>
    </xf>
    <xf numFmtId="0" fontId="8" fillId="0" borderId="12" xfId="0" applyFont="1" applyBorder="1" applyAlignment="1" applyProtection="1">
      <alignment horizontal="left" vertical="top"/>
      <protection hidden="1"/>
    </xf>
    <xf numFmtId="0" fontId="8" fillId="0" borderId="13" xfId="0" applyFont="1" applyBorder="1" applyAlignment="1" applyProtection="1">
      <alignment horizontal="left" vertical="top"/>
      <protection hidden="1"/>
    </xf>
    <xf numFmtId="0" fontId="8" fillId="0" borderId="14" xfId="0" applyFont="1" applyBorder="1" applyAlignment="1" applyProtection="1">
      <alignment horizontal="left" vertical="top"/>
      <protection hidden="1"/>
    </xf>
    <xf numFmtId="0" fontId="8" fillId="0" borderId="16" xfId="0" applyFont="1" applyBorder="1" applyAlignment="1" applyProtection="1">
      <alignment horizontal="left" vertical="top"/>
      <protection hidden="1"/>
    </xf>
    <xf numFmtId="0" fontId="0" fillId="0" borderId="39" xfId="0" applyBorder="1" applyAlignment="1" applyProtection="1">
      <alignment horizontal="center"/>
      <protection hidden="1"/>
    </xf>
    <xf numFmtId="0" fontId="0" fillId="0" borderId="40" xfId="0" applyBorder="1" applyAlignment="1" applyProtection="1">
      <alignment horizontal="center"/>
      <protection hidden="1"/>
    </xf>
    <xf numFmtId="0" fontId="0" fillId="0" borderId="41" xfId="0" applyBorder="1" applyAlignment="1" applyProtection="1">
      <alignment horizontal="center"/>
      <protection hidden="1"/>
    </xf>
    <xf numFmtId="0" fontId="5" fillId="0" borderId="47" xfId="0" applyFont="1" applyBorder="1" applyAlignment="1" applyProtection="1">
      <alignment horizontal="left" vertical="top"/>
      <protection hidden="1"/>
    </xf>
    <xf numFmtId="0" fontId="5" fillId="0" borderId="48" xfId="0" applyFont="1" applyBorder="1" applyAlignment="1" applyProtection="1">
      <alignment horizontal="left" vertical="top"/>
      <protection hidden="1"/>
    </xf>
    <xf numFmtId="0" fontId="7" fillId="0" borderId="35" xfId="0" applyFont="1" applyBorder="1" applyAlignment="1" applyProtection="1">
      <alignment horizontal="left"/>
      <protection hidden="1"/>
    </xf>
    <xf numFmtId="0" fontId="8" fillId="0" borderId="36" xfId="0" applyFont="1" applyBorder="1" applyAlignment="1" applyProtection="1">
      <alignment horizontal="left" wrapText="1" shrinkToFit="1"/>
      <protection locked="0"/>
    </xf>
    <xf numFmtId="0" fontId="8" fillId="0" borderId="26" xfId="0" applyFont="1" applyBorder="1" applyAlignment="1" applyProtection="1">
      <alignment horizontal="left" wrapText="1" shrinkToFit="1"/>
      <protection locked="0"/>
    </xf>
    <xf numFmtId="0" fontId="5" fillId="0" borderId="42" xfId="0" applyFont="1" applyBorder="1" applyAlignment="1" applyProtection="1">
      <alignment horizontal="left" vertical="top"/>
      <protection hidden="1"/>
    </xf>
    <xf numFmtId="0" fontId="5" fillId="0" borderId="37" xfId="0" applyFont="1" applyBorder="1" applyAlignment="1" applyProtection="1">
      <alignment horizontal="left" vertical="top"/>
      <protection hidden="1"/>
    </xf>
    <xf numFmtId="0" fontId="0" fillId="0" borderId="25" xfId="0" applyFont="1"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35" xfId="0" applyBorder="1" applyAlignment="1" applyProtection="1">
      <alignment horizontal="left"/>
      <protection hidden="1"/>
    </xf>
    <xf numFmtId="0" fontId="11" fillId="0" borderId="0" xfId="0" applyFont="1" applyAlignment="1" applyProtection="1">
      <alignment horizontal="center" vertical="top" wrapText="1"/>
      <protection hidden="1"/>
    </xf>
    <xf numFmtId="0" fontId="0" fillId="0" borderId="25" xfId="0" applyBorder="1" applyAlignment="1" applyProtection="1">
      <alignment horizontal="left" wrapText="1"/>
      <protection hidden="1"/>
    </xf>
    <xf numFmtId="0" fontId="0" fillId="0" borderId="0" xfId="0" applyAlignment="1" applyProtection="1">
      <alignment horizontal="left" wrapText="1"/>
      <protection hidden="1"/>
    </xf>
    <xf numFmtId="0" fontId="14" fillId="0" borderId="0" xfId="0" applyFont="1" applyFill="1" applyBorder="1" applyAlignment="1" applyProtection="1">
      <alignment horizontal="left" shrinkToFit="1"/>
      <protection locked="0"/>
    </xf>
    <xf numFmtId="0" fontId="8" fillId="0" borderId="13" xfId="0" applyFont="1" applyBorder="1" applyAlignment="1" applyProtection="1">
      <alignment horizontal="left"/>
      <protection hidden="1"/>
    </xf>
    <xf numFmtId="0" fontId="8" fillId="0" borderId="11" xfId="0" applyFont="1" applyBorder="1" applyAlignment="1" applyProtection="1">
      <alignment horizontal="left"/>
      <protection hidden="1"/>
    </xf>
    <xf numFmtId="0" fontId="8" fillId="0" borderId="14" xfId="0" applyFont="1" applyBorder="1" applyAlignment="1" applyProtection="1">
      <alignment horizontal="left" vertical="center"/>
      <protection hidden="1"/>
    </xf>
    <xf numFmtId="0" fontId="8" fillId="0" borderId="16" xfId="0" applyFont="1" applyBorder="1" applyAlignment="1" applyProtection="1">
      <alignment horizontal="left" vertical="center"/>
      <protection hidden="1"/>
    </xf>
    <xf numFmtId="0" fontId="8" fillId="0" borderId="12" xfId="0" applyFont="1" applyBorder="1" applyAlignment="1" applyProtection="1">
      <alignment horizontal="left" vertical="center"/>
      <protection hidden="1"/>
    </xf>
    <xf numFmtId="0" fontId="8" fillId="0" borderId="13"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11" xfId="0" applyFont="1" applyBorder="1" applyAlignment="1" applyProtection="1">
      <alignment horizontal="left" vertical="center"/>
      <protection hidden="1"/>
    </xf>
    <xf numFmtId="0" fontId="5" fillId="0" borderId="21" xfId="0" applyFont="1" applyBorder="1" applyAlignment="1" applyProtection="1">
      <alignment horizontal="center" shrinkToFit="1"/>
      <protection locked="0"/>
    </xf>
    <xf numFmtId="0" fontId="5" fillId="0" borderId="11" xfId="0" applyFont="1" applyBorder="1" applyAlignment="1" applyProtection="1">
      <alignment horizontal="center" shrinkToFit="1"/>
      <protection locked="0"/>
    </xf>
    <xf numFmtId="0" fontId="5" fillId="0" borderId="17" xfId="0" applyFont="1" applyBorder="1" applyAlignment="1" applyProtection="1">
      <alignment horizontal="center" shrinkToFit="1"/>
      <protection locked="0"/>
    </xf>
    <xf numFmtId="0" fontId="5" fillId="0" borderId="13" xfId="0" applyFont="1" applyBorder="1" applyAlignment="1" applyProtection="1">
      <alignment horizontal="center" shrinkToFit="1"/>
      <protection locked="0"/>
    </xf>
    <xf numFmtId="0" fontId="5" fillId="0" borderId="22" xfId="0" applyFont="1" applyBorder="1" applyAlignment="1" applyProtection="1">
      <alignment horizontal="center" shrinkToFit="1"/>
      <protection locked="0"/>
    </xf>
    <xf numFmtId="0" fontId="5" fillId="0" borderId="16" xfId="0" applyFont="1" applyBorder="1" applyAlignment="1" applyProtection="1">
      <alignment horizontal="center" shrinkToFit="1"/>
      <protection locked="0"/>
    </xf>
    <xf numFmtId="0" fontId="8" fillId="0" borderId="21" xfId="0" applyFont="1" applyBorder="1" applyAlignment="1" applyProtection="1">
      <alignment horizontal="left" shrinkToFit="1"/>
      <protection locked="0"/>
    </xf>
    <xf numFmtId="0" fontId="8" fillId="0" borderId="11" xfId="0" applyFont="1" applyBorder="1" applyAlignment="1" applyProtection="1">
      <alignment horizontal="left" shrinkToFit="1"/>
      <protection locked="0"/>
    </xf>
    <xf numFmtId="20" fontId="8" fillId="0" borderId="17" xfId="0" applyNumberFormat="1" applyFont="1" applyBorder="1" applyAlignment="1" applyProtection="1">
      <alignment horizontal="left" shrinkToFit="1"/>
      <protection locked="0"/>
    </xf>
    <xf numFmtId="20" fontId="8" fillId="0" borderId="13" xfId="0" applyNumberFormat="1" applyFont="1" applyBorder="1" applyAlignment="1" applyProtection="1">
      <alignment horizontal="left" shrinkToFit="1"/>
      <protection locked="0"/>
    </xf>
    <xf numFmtId="0" fontId="14" fillId="0" borderId="34" xfId="0" applyFont="1" applyFill="1" applyBorder="1" applyAlignment="1" applyProtection="1">
      <alignment horizontal="left" shrinkToFit="1"/>
      <protection locked="0"/>
    </xf>
    <xf numFmtId="0" fontId="14" fillId="0" borderId="35" xfId="0" applyFont="1" applyFill="1" applyBorder="1" applyAlignment="1" applyProtection="1">
      <alignment horizontal="left" shrinkToFit="1"/>
      <protection locked="0"/>
    </xf>
  </cellXfs>
  <cellStyles count="3">
    <cellStyle name="Excel Built-in Normal" xfId="2" xr:uid="{00000000-0005-0000-0000-000000000000}"/>
    <cellStyle name="Měna" xfId="1" builtinId="4"/>
    <cellStyle name="Normální" xfId="0" builtinId="0"/>
  </cellStyles>
  <dxfs count="245">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ont>
        <b val="0"/>
        <i val="0"/>
        <color auto="1"/>
      </font>
      <fill>
        <patternFill patternType="none">
          <bgColor auto="1"/>
        </patternFill>
      </fill>
    </dxf>
    <dxf>
      <font>
        <b val="0"/>
        <i val="0"/>
        <color auto="1"/>
      </font>
      <fill>
        <patternFill patternType="none">
          <bgColor auto="1"/>
        </patternFill>
      </fill>
    </dxf>
    <dxf>
      <font>
        <b val="0"/>
        <i val="0"/>
        <color auto="1"/>
      </font>
      <fill>
        <patternFill patternType="none">
          <bgColor auto="1"/>
        </patternFill>
      </fill>
      <border>
        <right style="dashed">
          <color auto="1"/>
        </right>
        <vertical/>
        <horizontal/>
      </border>
    </dxf>
    <dxf>
      <border>
        <right style="dashed">
          <color auto="1"/>
        </right>
        <bottom style="dotted">
          <color auto="1"/>
        </bottom>
        <vertical/>
        <horizontal/>
      </border>
    </dxf>
    <dxf>
      <font>
        <b val="0"/>
        <i val="0"/>
        <color auto="1"/>
      </font>
      <border>
        <bottom style="dotted">
          <color auto="1"/>
        </bottom>
        <vertical/>
        <horizontal/>
      </border>
    </dxf>
    <dxf>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b val="0"/>
        <i val="0"/>
        <color auto="1"/>
      </font>
      <fill>
        <patternFill patternType="none">
          <bgColor auto="1"/>
        </patternFill>
      </fill>
      <border>
        <right style="dashed">
          <color auto="1"/>
        </right>
        <bottom style="dotted">
          <color auto="1"/>
        </bottom>
        <vertical/>
        <horizontal/>
      </border>
    </dxf>
    <dxf>
      <font>
        <color theme="0"/>
      </font>
      <fill>
        <patternFill>
          <bgColor theme="0"/>
        </patternFill>
      </fill>
      <border>
        <left/>
        <right/>
        <top/>
        <bottom/>
        <vertical/>
        <horizontal/>
      </border>
    </dxf>
    <dxf>
      <font>
        <color rgb="FFFF0000"/>
      </font>
    </dxf>
    <dxf>
      <font>
        <b/>
        <i val="0"/>
      </font>
    </dxf>
    <dxf>
      <fill>
        <patternFill>
          <bgColor theme="9" tint="0.59996337778862885"/>
        </patternFill>
      </fill>
    </dxf>
    <dxf>
      <fill>
        <patternFill>
          <bgColor theme="9" tint="0.59996337778862885"/>
        </patternFill>
      </fill>
    </dxf>
    <dxf>
      <font>
        <color theme="1"/>
      </font>
      <border>
        <bottom style="dotted">
          <color auto="1"/>
        </bottom>
        <vertical/>
        <horizontal/>
      </border>
    </dxf>
    <dxf>
      <font>
        <color theme="1"/>
      </font>
      <border>
        <right style="dotted">
          <color auto="1"/>
        </right>
        <bottom style="dotted">
          <color auto="1"/>
        </bottom>
        <vertical/>
        <horizontal/>
      </border>
    </dxf>
    <dxf>
      <font>
        <color theme="1"/>
      </font>
      <border>
        <right style="dotted">
          <color auto="1"/>
        </right>
        <vertical/>
        <horizontal/>
      </border>
    </dxf>
    <dxf>
      <fill>
        <patternFill>
          <bgColor theme="9" tint="0.59996337778862885"/>
        </patternFill>
      </fill>
    </dxf>
  </dxfs>
  <tableStyles count="0" defaultTableStyle="TableStyleMedium9" defaultPivotStyle="PivotStyleLight16"/>
  <colors>
    <mruColors>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57150</xdr:colOff>
      <xdr:row>13</xdr:row>
      <xdr:rowOff>0</xdr:rowOff>
    </xdr:from>
    <xdr:ext cx="6411220" cy="2800741"/>
    <xdr:pic>
      <xdr:nvPicPr>
        <xdr:cNvPr id="2" name="Obrázek 1">
          <a:extLst>
            <a:ext uri="{FF2B5EF4-FFF2-40B4-BE49-F238E27FC236}">
              <a16:creationId xmlns:a16="http://schemas.microsoft.com/office/drawing/2014/main" id="{61106DAC-003D-4853-99E1-432126346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10050"/>
          <a:ext cx="6411220" cy="2800741"/>
        </a:xfrm>
        <a:prstGeom prst="rect">
          <a:avLst/>
        </a:prstGeom>
      </xdr:spPr>
    </xdr:pic>
    <xdr:clientData/>
  </xdr:oneCellAnchor>
  <xdr:oneCellAnchor>
    <xdr:from>
      <xdr:col>1</xdr:col>
      <xdr:colOff>114300</xdr:colOff>
      <xdr:row>22</xdr:row>
      <xdr:rowOff>9525</xdr:rowOff>
    </xdr:from>
    <xdr:ext cx="6125430" cy="2143424"/>
    <xdr:pic>
      <xdr:nvPicPr>
        <xdr:cNvPr id="3" name="Obrázek 2">
          <a:extLst>
            <a:ext uri="{FF2B5EF4-FFF2-40B4-BE49-F238E27FC236}">
              <a16:creationId xmlns:a16="http://schemas.microsoft.com/office/drawing/2014/main" id="{2F60FE4E-AD40-452F-8340-D11814FC40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7667625"/>
          <a:ext cx="6125430" cy="2143424"/>
        </a:xfrm>
        <a:prstGeom prst="rect">
          <a:avLst/>
        </a:prstGeom>
      </xdr:spPr>
    </xdr:pic>
    <xdr:clientData/>
  </xdr:oneCellAnchor>
  <xdr:oneCellAnchor>
    <xdr:from>
      <xdr:col>1</xdr:col>
      <xdr:colOff>1238250</xdr:colOff>
      <xdr:row>35</xdr:row>
      <xdr:rowOff>9525</xdr:rowOff>
    </xdr:from>
    <xdr:ext cx="4010585" cy="1619476"/>
    <xdr:pic>
      <xdr:nvPicPr>
        <xdr:cNvPr id="4" name="Obrázek 3">
          <a:extLst>
            <a:ext uri="{FF2B5EF4-FFF2-40B4-BE49-F238E27FC236}">
              <a16:creationId xmlns:a16="http://schemas.microsoft.com/office/drawing/2014/main" id="{7F17BA76-80DA-48EE-94EF-D0F060A6E22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0" y="10553700"/>
          <a:ext cx="4010585" cy="1619476"/>
        </a:xfrm>
        <a:prstGeom prst="rect">
          <a:avLst/>
        </a:prstGeom>
      </xdr:spPr>
    </xdr:pic>
    <xdr:clientData/>
  </xdr:oneCellAnchor>
  <xdr:oneCellAnchor>
    <xdr:from>
      <xdr:col>1</xdr:col>
      <xdr:colOff>9525</xdr:colOff>
      <xdr:row>43</xdr:row>
      <xdr:rowOff>152400</xdr:rowOff>
    </xdr:from>
    <xdr:ext cx="6287377" cy="1209844"/>
    <xdr:pic>
      <xdr:nvPicPr>
        <xdr:cNvPr id="5" name="Obrázek 4">
          <a:extLst>
            <a:ext uri="{FF2B5EF4-FFF2-40B4-BE49-F238E27FC236}">
              <a16:creationId xmlns:a16="http://schemas.microsoft.com/office/drawing/2014/main" id="{6868787A-19E1-4B6C-8BF2-C12C60600EE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12220575"/>
          <a:ext cx="6287377" cy="1209844"/>
        </a:xfrm>
        <a:prstGeom prst="rect">
          <a:avLst/>
        </a:prstGeom>
      </xdr:spPr>
    </xdr:pic>
    <xdr:clientData/>
  </xdr:oneCellAnchor>
  <xdr:oneCellAnchor>
    <xdr:from>
      <xdr:col>1</xdr:col>
      <xdr:colOff>19051</xdr:colOff>
      <xdr:row>52</xdr:row>
      <xdr:rowOff>19052</xdr:rowOff>
    </xdr:from>
    <xdr:ext cx="6237025" cy="4352924"/>
    <xdr:pic>
      <xdr:nvPicPr>
        <xdr:cNvPr id="6" name="Obrázek 5">
          <a:extLst>
            <a:ext uri="{FF2B5EF4-FFF2-40B4-BE49-F238E27FC236}">
              <a16:creationId xmlns:a16="http://schemas.microsoft.com/office/drawing/2014/main" id="{517CEA8E-00B3-48BF-AB35-147C6AB2CEF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4301" y="14011277"/>
          <a:ext cx="6237025" cy="43529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304801</xdr:colOff>
      <xdr:row>4</xdr:row>
      <xdr:rowOff>26754</xdr:rowOff>
    </xdr:from>
    <xdr:to>
      <xdr:col>4</xdr:col>
      <xdr:colOff>2095501</xdr:colOff>
      <xdr:row>11</xdr:row>
      <xdr:rowOff>174097</xdr:rowOff>
    </xdr:to>
    <xdr:pic>
      <xdr:nvPicPr>
        <xdr:cNvPr id="2" name="Obrázek 1" descr="logoTornadoPNG.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400551" y="855429"/>
          <a:ext cx="1790700" cy="154751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B2:J122"/>
  <sheetViews>
    <sheetView zoomScaleNormal="100" workbookViewId="0">
      <selection activeCell="C14" sqref="C14"/>
    </sheetView>
  </sheetViews>
  <sheetFormatPr defaultRowHeight="15" x14ac:dyDescent="0.25"/>
  <cols>
    <col min="2" max="2" width="40.5703125" customWidth="1"/>
    <col min="3" max="3" width="40.140625" customWidth="1"/>
    <col min="4" max="4" width="19.28515625" customWidth="1"/>
    <col min="5" max="5" width="10.140625" bestFit="1" customWidth="1"/>
    <col min="6" max="6" width="32.140625" customWidth="1"/>
    <col min="10" max="10" width="32.42578125" bestFit="1" customWidth="1"/>
  </cols>
  <sheetData>
    <row r="2" spans="2:10" x14ac:dyDescent="0.25">
      <c r="B2" s="2" t="s">
        <v>146</v>
      </c>
    </row>
    <row r="3" spans="2:10" x14ac:dyDescent="0.25">
      <c r="B3" s="126" t="s">
        <v>25</v>
      </c>
      <c r="C3" s="1" t="s">
        <v>141</v>
      </c>
      <c r="H3" s="41"/>
      <c r="J3" s="1"/>
    </row>
    <row r="4" spans="2:10" s="1" customFormat="1" x14ac:dyDescent="0.25">
      <c r="B4" s="126"/>
      <c r="C4" s="1" t="s">
        <v>142</v>
      </c>
      <c r="H4" s="41"/>
    </row>
    <row r="5" spans="2:10" s="1" customFormat="1" x14ac:dyDescent="0.25">
      <c r="B5" s="126"/>
      <c r="C5" s="1" t="s">
        <v>143</v>
      </c>
      <c r="H5" s="41"/>
    </row>
    <row r="6" spans="2:10" s="1" customFormat="1" x14ac:dyDescent="0.25">
      <c r="B6" s="126"/>
      <c r="C6" s="1" t="s">
        <v>144</v>
      </c>
      <c r="H6" s="41"/>
    </row>
    <row r="7" spans="2:10" s="1" customFormat="1" x14ac:dyDescent="0.25">
      <c r="B7" s="126"/>
      <c r="C7" s="1" t="s">
        <v>145</v>
      </c>
      <c r="H7" s="41"/>
    </row>
    <row r="8" spans="2:10" s="1" customFormat="1" x14ac:dyDescent="0.25">
      <c r="B8" s="1" t="s">
        <v>85</v>
      </c>
      <c r="H8" s="41"/>
    </row>
    <row r="9" spans="2:10" s="1" customFormat="1" x14ac:dyDescent="0.25">
      <c r="C9" s="1" t="s">
        <v>237</v>
      </c>
      <c r="H9" s="41"/>
    </row>
    <row r="10" spans="2:10" s="1" customFormat="1" x14ac:dyDescent="0.25">
      <c r="C10" s="1" t="s">
        <v>156</v>
      </c>
      <c r="H10" s="41"/>
    </row>
    <row r="11" spans="2:10" s="1" customFormat="1" x14ac:dyDescent="0.25">
      <c r="H11" s="41"/>
    </row>
    <row r="12" spans="2:10" s="1" customFormat="1" x14ac:dyDescent="0.25">
      <c r="B12" s="1" t="s">
        <v>84</v>
      </c>
      <c r="C12" s="1" t="s">
        <v>177</v>
      </c>
      <c r="H12" s="41"/>
    </row>
    <row r="13" spans="2:10" s="1" customFormat="1" x14ac:dyDescent="0.25">
      <c r="B13" s="1" t="s">
        <v>86</v>
      </c>
      <c r="C13" s="1" t="s">
        <v>157</v>
      </c>
      <c r="H13" s="41"/>
    </row>
    <row r="14" spans="2:10" s="1" customFormat="1" x14ac:dyDescent="0.25">
      <c r="B14" s="1" t="s">
        <v>112</v>
      </c>
      <c r="C14" s="1" t="s">
        <v>113</v>
      </c>
      <c r="H14" s="41"/>
    </row>
    <row r="15" spans="2:10" s="1" customFormat="1" x14ac:dyDescent="0.25">
      <c r="B15" s="126" t="s">
        <v>138</v>
      </c>
      <c r="C15" s="1" t="s">
        <v>148</v>
      </c>
      <c r="H15" s="41"/>
    </row>
    <row r="16" spans="2:10" s="1" customFormat="1" x14ac:dyDescent="0.25">
      <c r="B16" s="126"/>
      <c r="C16" s="1" t="s">
        <v>209</v>
      </c>
      <c r="H16" s="41"/>
    </row>
    <row r="17" spans="2:8" s="1" customFormat="1" x14ac:dyDescent="0.25">
      <c r="B17" s="126"/>
      <c r="C17" s="1" t="s">
        <v>149</v>
      </c>
      <c r="H17" s="41"/>
    </row>
    <row r="18" spans="2:8" s="1" customFormat="1" x14ac:dyDescent="0.25">
      <c r="C18" s="1" t="s">
        <v>158</v>
      </c>
      <c r="H18" s="2"/>
    </row>
    <row r="19" spans="2:8" s="1" customFormat="1" x14ac:dyDescent="0.25">
      <c r="H19" s="2"/>
    </row>
    <row r="20" spans="2:8" s="1" customFormat="1" x14ac:dyDescent="0.25">
      <c r="C20" s="1" t="s">
        <v>170</v>
      </c>
      <c r="H20" s="2"/>
    </row>
    <row r="21" spans="2:8" s="1" customFormat="1" x14ac:dyDescent="0.25">
      <c r="C21" s="1" t="s">
        <v>238</v>
      </c>
      <c r="H21" s="2"/>
    </row>
    <row r="22" spans="2:8" s="1" customFormat="1" x14ac:dyDescent="0.25">
      <c r="C22" s="1" t="s">
        <v>155</v>
      </c>
      <c r="H22" s="2"/>
    </row>
    <row r="23" spans="2:8" s="1" customFormat="1" x14ac:dyDescent="0.25">
      <c r="H23" s="2"/>
    </row>
    <row r="24" spans="2:8" s="1" customFormat="1" x14ac:dyDescent="0.25">
      <c r="C24" s="1" t="s">
        <v>159</v>
      </c>
      <c r="H24" s="2"/>
    </row>
    <row r="25" spans="2:8" s="1" customFormat="1" x14ac:dyDescent="0.25">
      <c r="H25" s="2"/>
    </row>
    <row r="26" spans="2:8" s="1" customFormat="1" x14ac:dyDescent="0.25">
      <c r="B26" s="1" t="s">
        <v>191</v>
      </c>
      <c r="C26" s="1" t="s">
        <v>210</v>
      </c>
      <c r="H26" s="2"/>
    </row>
    <row r="27" spans="2:8" s="1" customFormat="1" x14ac:dyDescent="0.25">
      <c r="C27" s="1" t="s">
        <v>192</v>
      </c>
      <c r="H27" s="2"/>
    </row>
    <row r="28" spans="2:8" s="1" customFormat="1" x14ac:dyDescent="0.25">
      <c r="H28" s="2"/>
    </row>
    <row r="29" spans="2:8" s="1" customFormat="1" x14ac:dyDescent="0.25">
      <c r="B29" s="2" t="s">
        <v>147</v>
      </c>
      <c r="H29" s="2"/>
    </row>
    <row r="30" spans="2:8" s="1" customFormat="1" x14ac:dyDescent="0.25">
      <c r="B30" s="1" t="s">
        <v>129</v>
      </c>
      <c r="H30" s="2"/>
    </row>
    <row r="31" spans="2:8" s="1" customFormat="1" x14ac:dyDescent="0.25">
      <c r="B31" s="1" t="s">
        <v>127</v>
      </c>
      <c r="C31" s="1" t="s">
        <v>128</v>
      </c>
      <c r="H31" s="2"/>
    </row>
    <row r="32" spans="2:8" s="1" customFormat="1" ht="120" x14ac:dyDescent="0.25">
      <c r="B32" s="1" t="s">
        <v>130</v>
      </c>
      <c r="C32" s="104" t="s">
        <v>214</v>
      </c>
      <c r="H32" s="2"/>
    </row>
    <row r="33" spans="2:8" s="1" customFormat="1" ht="150" x14ac:dyDescent="0.25">
      <c r="B33" s="1" t="s">
        <v>131</v>
      </c>
      <c r="C33" s="104" t="s">
        <v>213</v>
      </c>
      <c r="H33" s="2"/>
    </row>
    <row r="34" spans="2:8" s="1" customFormat="1" x14ac:dyDescent="0.25">
      <c r="B34" s="1" t="s">
        <v>132</v>
      </c>
      <c r="C34" s="1" t="s">
        <v>135</v>
      </c>
      <c r="H34" s="2"/>
    </row>
    <row r="35" spans="2:8" s="1" customFormat="1" x14ac:dyDescent="0.25">
      <c r="B35" s="1" t="s">
        <v>133</v>
      </c>
      <c r="C35" s="1" t="s">
        <v>134</v>
      </c>
      <c r="H35" s="2"/>
    </row>
    <row r="36" spans="2:8" s="1" customFormat="1" x14ac:dyDescent="0.25">
      <c r="B36" s="1" t="s">
        <v>136</v>
      </c>
      <c r="C36" s="1" t="s">
        <v>137</v>
      </c>
      <c r="H36" s="2"/>
    </row>
    <row r="37" spans="2:8" s="1" customFormat="1" x14ac:dyDescent="0.25">
      <c r="B37" s="1" t="s">
        <v>151</v>
      </c>
      <c r="C37" s="1" t="s">
        <v>150</v>
      </c>
      <c r="H37" s="2"/>
    </row>
    <row r="38" spans="2:8" s="1" customFormat="1" x14ac:dyDescent="0.25">
      <c r="B38" s="1" t="s">
        <v>152</v>
      </c>
      <c r="C38" s="1" t="s">
        <v>153</v>
      </c>
      <c r="H38" s="2"/>
    </row>
    <row r="39" spans="2:8" s="1" customFormat="1" ht="90" x14ac:dyDescent="0.25">
      <c r="B39" s="1" t="s">
        <v>165</v>
      </c>
      <c r="C39" s="104" t="s">
        <v>215</v>
      </c>
      <c r="H39" s="2"/>
    </row>
    <row r="40" spans="2:8" s="1" customFormat="1" ht="45" x14ac:dyDescent="0.25">
      <c r="B40" s="104" t="s">
        <v>233</v>
      </c>
      <c r="C40" s="104" t="s">
        <v>234</v>
      </c>
      <c r="H40" s="2"/>
    </row>
    <row r="41" spans="2:8" s="1" customFormat="1" ht="45" x14ac:dyDescent="0.25">
      <c r="B41" s="104" t="s">
        <v>233</v>
      </c>
      <c r="C41" s="104" t="s">
        <v>235</v>
      </c>
      <c r="H41" s="2"/>
    </row>
    <row r="42" spans="2:8" s="1" customFormat="1" ht="45" x14ac:dyDescent="0.25">
      <c r="B42" s="104" t="s">
        <v>233</v>
      </c>
      <c r="C42" s="104" t="s">
        <v>235</v>
      </c>
      <c r="H42" s="2"/>
    </row>
    <row r="43" spans="2:8" s="1" customFormat="1" x14ac:dyDescent="0.25">
      <c r="H43" s="2"/>
    </row>
    <row r="44" spans="2:8" x14ac:dyDescent="0.25">
      <c r="B44" s="2" t="s">
        <v>211</v>
      </c>
      <c r="D44" s="3"/>
      <c r="H44" s="1"/>
    </row>
    <row r="45" spans="2:8" x14ac:dyDescent="0.25">
      <c r="B45" s="1" t="s">
        <v>29</v>
      </c>
      <c r="C45" s="4">
        <v>43525</v>
      </c>
      <c r="H45" s="1"/>
    </row>
    <row r="46" spans="2:8" x14ac:dyDescent="0.25">
      <c r="B46" s="1" t="s">
        <v>31</v>
      </c>
      <c r="C46" s="7">
        <v>100</v>
      </c>
    </row>
    <row r="47" spans="2:8" s="1" customFormat="1" x14ac:dyDescent="0.25">
      <c r="B47" s="1" t="s">
        <v>187</v>
      </c>
      <c r="C47" s="96">
        <v>2019</v>
      </c>
    </row>
    <row r="48" spans="2:8" x14ac:dyDescent="0.25">
      <c r="B48" t="s">
        <v>162</v>
      </c>
      <c r="C48" s="4">
        <v>43547</v>
      </c>
    </row>
    <row r="49" spans="2:6" s="1" customFormat="1" x14ac:dyDescent="0.25">
      <c r="B49" s="1" t="s">
        <v>173</v>
      </c>
      <c r="C49" s="4">
        <f ca="1">TODAY()</f>
        <v>43489</v>
      </c>
    </row>
    <row r="50" spans="2:6" s="1" customFormat="1" ht="15.75" thickBot="1" x14ac:dyDescent="0.3">
      <c r="F50" s="2" t="s">
        <v>212</v>
      </c>
    </row>
    <row r="51" spans="2:6" x14ac:dyDescent="0.25">
      <c r="B51" s="8" t="s">
        <v>171</v>
      </c>
      <c r="C51" s="9" t="s">
        <v>43</v>
      </c>
      <c r="D51" s="10" t="s">
        <v>44</v>
      </c>
      <c r="F51" s="1" t="s">
        <v>194</v>
      </c>
    </row>
    <row r="52" spans="2:6" x14ac:dyDescent="0.25">
      <c r="B52" s="21" t="s">
        <v>33</v>
      </c>
      <c r="C52" s="11">
        <v>0</v>
      </c>
      <c r="D52" s="12">
        <v>7.99</v>
      </c>
      <c r="F52" t="s">
        <v>199</v>
      </c>
    </row>
    <row r="53" spans="2:6" x14ac:dyDescent="0.25">
      <c r="B53" s="21" t="s">
        <v>34</v>
      </c>
      <c r="C53" s="11">
        <v>8</v>
      </c>
      <c r="D53" s="12">
        <v>11.99</v>
      </c>
      <c r="F53" t="s">
        <v>200</v>
      </c>
    </row>
    <row r="54" spans="2:6" x14ac:dyDescent="0.25">
      <c r="B54" s="21" t="s">
        <v>35</v>
      </c>
      <c r="C54" s="11">
        <v>12</v>
      </c>
      <c r="D54" s="12">
        <v>14.99</v>
      </c>
      <c r="F54" t="s">
        <v>208</v>
      </c>
    </row>
    <row r="55" spans="2:6" s="1" customFormat="1" ht="15.75" thickBot="1" x14ac:dyDescent="0.3">
      <c r="B55" s="22" t="s">
        <v>36</v>
      </c>
      <c r="C55" s="23">
        <v>15</v>
      </c>
      <c r="D55" s="14">
        <v>99</v>
      </c>
      <c r="F55" s="1" t="s">
        <v>207</v>
      </c>
    </row>
    <row r="56" spans="2:6" ht="15.75" thickBot="1" x14ac:dyDescent="0.3"/>
    <row r="57" spans="2:6" x14ac:dyDescent="0.25">
      <c r="B57" s="24" t="s">
        <v>1</v>
      </c>
      <c r="C57" s="9" t="s">
        <v>43</v>
      </c>
      <c r="D57" s="10" t="s">
        <v>44</v>
      </c>
      <c r="F57" t="s">
        <v>195</v>
      </c>
    </row>
    <row r="58" spans="2:6" x14ac:dyDescent="0.25">
      <c r="B58" s="21" t="s">
        <v>37</v>
      </c>
      <c r="C58" s="11">
        <v>1</v>
      </c>
      <c r="D58" s="12">
        <v>1</v>
      </c>
      <c r="F58" t="s">
        <v>206</v>
      </c>
    </row>
    <row r="59" spans="2:6" x14ac:dyDescent="0.25">
      <c r="B59" s="21" t="s">
        <v>38</v>
      </c>
      <c r="C59" s="11">
        <v>2</v>
      </c>
      <c r="D59" s="12">
        <v>3</v>
      </c>
      <c r="F59" t="s">
        <v>205</v>
      </c>
    </row>
    <row r="60" spans="2:6" x14ac:dyDescent="0.25">
      <c r="B60" s="21" t="s">
        <v>39</v>
      </c>
      <c r="C60" s="11">
        <v>4</v>
      </c>
      <c r="D60" s="12">
        <v>7</v>
      </c>
      <c r="F60" t="s">
        <v>204</v>
      </c>
    </row>
    <row r="61" spans="2:6" x14ac:dyDescent="0.25">
      <c r="B61" s="21" t="s">
        <v>40</v>
      </c>
      <c r="C61" s="11">
        <v>8</v>
      </c>
      <c r="D61" s="12">
        <v>25</v>
      </c>
      <c r="F61" s="1" t="s">
        <v>203</v>
      </c>
    </row>
    <row r="62" spans="2:6" x14ac:dyDescent="0.25">
      <c r="B62" s="21" t="s">
        <v>41</v>
      </c>
      <c r="C62" s="11">
        <v>1</v>
      </c>
      <c r="D62" s="12">
        <v>1</v>
      </c>
      <c r="F62" s="1" t="s">
        <v>202</v>
      </c>
    </row>
    <row r="63" spans="2:6" s="1" customFormat="1" ht="15.75" thickBot="1" x14ac:dyDescent="0.3">
      <c r="B63" s="22" t="s">
        <v>176</v>
      </c>
      <c r="C63" s="13">
        <v>2</v>
      </c>
      <c r="D63" s="14">
        <v>3</v>
      </c>
      <c r="F63" s="1" t="s">
        <v>201</v>
      </c>
    </row>
    <row r="64" spans="2:6" ht="15.75" thickBot="1" x14ac:dyDescent="0.3">
      <c r="B64" s="11"/>
      <c r="C64" s="11"/>
      <c r="D64" s="11"/>
      <c r="F64" s="1"/>
    </row>
    <row r="65" spans="2:6" s="1" customFormat="1" x14ac:dyDescent="0.25">
      <c r="B65" s="8" t="s">
        <v>160</v>
      </c>
      <c r="C65" s="9"/>
      <c r="D65" s="10"/>
      <c r="F65" s="1" t="s">
        <v>196</v>
      </c>
    </row>
    <row r="66" spans="2:6" s="1" customFormat="1" x14ac:dyDescent="0.25">
      <c r="B66" s="21" t="s">
        <v>117</v>
      </c>
      <c r="C66" s="11"/>
      <c r="D66" s="12"/>
      <c r="F66" s="1" t="s">
        <v>197</v>
      </c>
    </row>
    <row r="67" spans="2:6" s="1" customFormat="1" ht="15.75" thickBot="1" x14ac:dyDescent="0.3">
      <c r="B67" s="22" t="s">
        <v>161</v>
      </c>
      <c r="C67" s="13"/>
      <c r="D67" s="14"/>
      <c r="F67" s="1" t="s">
        <v>198</v>
      </c>
    </row>
    <row r="68" spans="2:6" s="1" customFormat="1" ht="15.75" thickBot="1" x14ac:dyDescent="0.3">
      <c r="B68" s="11"/>
      <c r="C68" s="11"/>
      <c r="D68" s="11"/>
    </row>
    <row r="69" spans="2:6" s="1" customFormat="1" x14ac:dyDescent="0.25">
      <c r="B69" s="83" t="s">
        <v>166</v>
      </c>
      <c r="C69" s="9"/>
      <c r="D69" s="10"/>
    </row>
    <row r="70" spans="2:6" s="1" customFormat="1" x14ac:dyDescent="0.25">
      <c r="B70" s="21" t="s">
        <v>167</v>
      </c>
      <c r="C70" s="11"/>
      <c r="D70" s="12"/>
    </row>
    <row r="71" spans="2:6" s="1" customFormat="1" ht="15.75" thickBot="1" x14ac:dyDescent="0.3">
      <c r="B71" s="84" t="s">
        <v>168</v>
      </c>
      <c r="C71" s="13"/>
      <c r="D71" s="14"/>
    </row>
    <row r="72" spans="2:6" s="1" customFormat="1" ht="15.75" thickBot="1" x14ac:dyDescent="0.3">
      <c r="B72" s="19"/>
      <c r="C72" s="11"/>
      <c r="D72" s="11"/>
    </row>
    <row r="73" spans="2:6" s="1" customFormat="1" x14ac:dyDescent="0.25">
      <c r="B73" s="8" t="s">
        <v>42</v>
      </c>
      <c r="C73" s="9" t="s">
        <v>43</v>
      </c>
      <c r="D73" s="10" t="s">
        <v>44</v>
      </c>
    </row>
    <row r="74" spans="2:6" x14ac:dyDescent="0.25">
      <c r="B74" s="5" t="str">
        <f t="shared" ref="B74:B79" si="0">B58</f>
        <v>SÓLO</v>
      </c>
      <c r="C74" s="15">
        <v>8.6805555555555551E-4</v>
      </c>
      <c r="D74" s="16">
        <v>1.2152777777777778E-3</v>
      </c>
      <c r="F74" s="1"/>
    </row>
    <row r="75" spans="2:6" x14ac:dyDescent="0.25">
      <c r="B75" s="5" t="str">
        <f t="shared" si="0"/>
        <v>DUO/TRIO</v>
      </c>
      <c r="C75" s="15">
        <v>8.6805555555555551E-4</v>
      </c>
      <c r="D75" s="16">
        <v>1.2152777777777778E-3</v>
      </c>
      <c r="F75" s="1"/>
    </row>
    <row r="76" spans="2:6" x14ac:dyDescent="0.25">
      <c r="B76" s="5" t="str">
        <f t="shared" si="0"/>
        <v>MINIFORMACE</v>
      </c>
      <c r="C76" s="15">
        <v>8.6805555555555551E-4</v>
      </c>
      <c r="D76" s="16">
        <v>1.3888888888888889E-3</v>
      </c>
      <c r="F76" s="1"/>
    </row>
    <row r="77" spans="2:6" x14ac:dyDescent="0.25">
      <c r="B77" s="5" t="str">
        <f t="shared" si="0"/>
        <v>FORMACE</v>
      </c>
      <c r="C77" s="15">
        <v>1.3888888888888889E-3</v>
      </c>
      <c r="D77" s="16">
        <v>2.7777777777777779E-3</v>
      </c>
      <c r="F77" s="1"/>
    </row>
    <row r="78" spans="2:6" x14ac:dyDescent="0.25">
      <c r="B78" s="5" t="str">
        <f t="shared" si="0"/>
        <v>2bat SÓLO</v>
      </c>
      <c r="C78" s="15">
        <v>8.6805555555555551E-4</v>
      </c>
      <c r="D78" s="16">
        <v>1.2152777777777778E-3</v>
      </c>
      <c r="F78" s="1"/>
    </row>
    <row r="79" spans="2:6" ht="15.75" thickBot="1" x14ac:dyDescent="0.3">
      <c r="B79" s="6" t="str">
        <f t="shared" si="0"/>
        <v>2bat DUO/TRIO</v>
      </c>
      <c r="C79" s="17">
        <v>8.6805555555555551E-4</v>
      </c>
      <c r="D79" s="18">
        <v>1.2152777777777778E-3</v>
      </c>
      <c r="F79" s="1"/>
    </row>
    <row r="80" spans="2:6" ht="15.75" thickBot="1" x14ac:dyDescent="0.3">
      <c r="B80" s="11"/>
      <c r="C80" s="11"/>
      <c r="D80" s="11"/>
      <c r="F80" s="1"/>
    </row>
    <row r="81" spans="2:9" x14ac:dyDescent="0.25">
      <c r="B81" s="8" t="str">
        <f>B58</f>
        <v>SÓLO</v>
      </c>
      <c r="C81" s="9" t="str">
        <f>$B$52</f>
        <v>Little Kadetky</v>
      </c>
      <c r="D81" s="10" t="s">
        <v>107</v>
      </c>
      <c r="F81" s="1"/>
    </row>
    <row r="82" spans="2:9" x14ac:dyDescent="0.25">
      <c r="B82" s="5" t="str">
        <f>B58</f>
        <v>SÓLO</v>
      </c>
      <c r="C82" s="11" t="str">
        <f>$B$53</f>
        <v>Kadetky</v>
      </c>
      <c r="D82" s="12" t="s">
        <v>106</v>
      </c>
      <c r="F82" s="1"/>
    </row>
    <row r="83" spans="2:9" x14ac:dyDescent="0.25">
      <c r="B83" s="5" t="str">
        <f>B58</f>
        <v>SÓLO</v>
      </c>
      <c r="C83" s="11" t="str">
        <f>$B$54</f>
        <v>Juniorky</v>
      </c>
      <c r="D83" s="12" t="s">
        <v>108</v>
      </c>
      <c r="F83" s="1"/>
    </row>
    <row r="84" spans="2:9" ht="15.75" thickBot="1" x14ac:dyDescent="0.3">
      <c r="B84" s="6" t="str">
        <f>B58</f>
        <v>SÓLO</v>
      </c>
      <c r="C84" s="13" t="str">
        <f>$B$55</f>
        <v>Seniorky</v>
      </c>
      <c r="D84" s="20" t="s">
        <v>109</v>
      </c>
      <c r="F84" s="1"/>
    </row>
    <row r="85" spans="2:9" x14ac:dyDescent="0.25">
      <c r="B85" s="8" t="str">
        <f>B59</f>
        <v>DUO/TRIO</v>
      </c>
      <c r="C85" s="9" t="str">
        <f>$B$52</f>
        <v>Little Kadetky</v>
      </c>
      <c r="D85" s="10" t="s">
        <v>102</v>
      </c>
    </row>
    <row r="86" spans="2:9" x14ac:dyDescent="0.25">
      <c r="B86" s="5" t="str">
        <f>B59</f>
        <v>DUO/TRIO</v>
      </c>
      <c r="C86" s="11" t="str">
        <f>$B$53</f>
        <v>Kadetky</v>
      </c>
      <c r="D86" s="12" t="s">
        <v>103</v>
      </c>
    </row>
    <row r="87" spans="2:9" x14ac:dyDescent="0.25">
      <c r="B87" s="5" t="str">
        <f>B59</f>
        <v>DUO/TRIO</v>
      </c>
      <c r="C87" s="11" t="str">
        <f>$B$54</f>
        <v>Juniorky</v>
      </c>
      <c r="D87" s="12" t="s">
        <v>104</v>
      </c>
    </row>
    <row r="88" spans="2:9" ht="15.75" thickBot="1" x14ac:dyDescent="0.3">
      <c r="B88" s="6" t="str">
        <f>B59</f>
        <v>DUO/TRIO</v>
      </c>
      <c r="C88" s="13" t="str">
        <f>$B$55</f>
        <v>Seniorky</v>
      </c>
      <c r="D88" s="14" t="s">
        <v>105</v>
      </c>
      <c r="H88" s="42"/>
      <c r="I88" s="43"/>
    </row>
    <row r="89" spans="2:9" x14ac:dyDescent="0.25">
      <c r="B89" s="8" t="str">
        <f>B60</f>
        <v>MINIFORMACE</v>
      </c>
      <c r="C89" s="9" t="str">
        <f>$B$52</f>
        <v>Little Kadetky</v>
      </c>
      <c r="D89" s="10" t="s">
        <v>98</v>
      </c>
    </row>
    <row r="90" spans="2:9" x14ac:dyDescent="0.25">
      <c r="B90" s="5" t="str">
        <f>B60</f>
        <v>MINIFORMACE</v>
      </c>
      <c r="C90" s="11" t="str">
        <f>$B$53</f>
        <v>Kadetky</v>
      </c>
      <c r="D90" s="12" t="s">
        <v>99</v>
      </c>
    </row>
    <row r="91" spans="2:9" x14ac:dyDescent="0.25">
      <c r="B91" s="5" t="str">
        <f>B60</f>
        <v>MINIFORMACE</v>
      </c>
      <c r="C91" s="11" t="str">
        <f>$B$54</f>
        <v>Juniorky</v>
      </c>
      <c r="D91" s="12" t="s">
        <v>100</v>
      </c>
    </row>
    <row r="92" spans="2:9" ht="15.75" thickBot="1" x14ac:dyDescent="0.3">
      <c r="B92" s="6" t="str">
        <f>B60</f>
        <v>MINIFORMACE</v>
      </c>
      <c r="C92" s="13" t="str">
        <f>$B$55</f>
        <v>Seniorky</v>
      </c>
      <c r="D92" s="14" t="s">
        <v>101</v>
      </c>
    </row>
    <row r="93" spans="2:9" x14ac:dyDescent="0.25">
      <c r="B93" s="8" t="str">
        <f>B61</f>
        <v>FORMACE</v>
      </c>
      <c r="C93" s="9" t="str">
        <f>$B$52</f>
        <v>Little Kadetky</v>
      </c>
      <c r="D93" s="10" t="s">
        <v>94</v>
      </c>
    </row>
    <row r="94" spans="2:9" x14ac:dyDescent="0.25">
      <c r="B94" s="5" t="str">
        <f>B61</f>
        <v>FORMACE</v>
      </c>
      <c r="C94" s="11" t="str">
        <f>$B$53</f>
        <v>Kadetky</v>
      </c>
      <c r="D94" s="12" t="s">
        <v>95</v>
      </c>
    </row>
    <row r="95" spans="2:9" x14ac:dyDescent="0.25">
      <c r="B95" s="5" t="str">
        <f>B61</f>
        <v>FORMACE</v>
      </c>
      <c r="C95" s="11" t="str">
        <f>$B$54</f>
        <v>Juniorky</v>
      </c>
      <c r="D95" s="12" t="s">
        <v>96</v>
      </c>
    </row>
    <row r="96" spans="2:9" ht="15.75" thickBot="1" x14ac:dyDescent="0.3">
      <c r="B96" s="6" t="str">
        <f>B61</f>
        <v>FORMACE</v>
      </c>
      <c r="C96" s="13" t="str">
        <f>$B$55</f>
        <v>Seniorky</v>
      </c>
      <c r="D96" s="14" t="s">
        <v>97</v>
      </c>
    </row>
    <row r="97" spans="2:4" x14ac:dyDescent="0.25">
      <c r="B97" s="8" t="str">
        <f>B62</f>
        <v>2bat SÓLO</v>
      </c>
      <c r="C97" s="9" t="str">
        <f>$B$52</f>
        <v>Little Kadetky</v>
      </c>
      <c r="D97" s="10" t="s">
        <v>90</v>
      </c>
    </row>
    <row r="98" spans="2:4" x14ac:dyDescent="0.25">
      <c r="B98" s="5" t="str">
        <f>B62</f>
        <v>2bat SÓLO</v>
      </c>
      <c r="C98" s="11" t="str">
        <f>$B$53</f>
        <v>Kadetky</v>
      </c>
      <c r="D98" s="12" t="s">
        <v>91</v>
      </c>
    </row>
    <row r="99" spans="2:4" x14ac:dyDescent="0.25">
      <c r="B99" s="5" t="str">
        <f>B62</f>
        <v>2bat SÓLO</v>
      </c>
      <c r="C99" s="11" t="str">
        <f>$B$54</f>
        <v>Juniorky</v>
      </c>
      <c r="D99" s="12" t="s">
        <v>92</v>
      </c>
    </row>
    <row r="100" spans="2:4" ht="15.75" thickBot="1" x14ac:dyDescent="0.3">
      <c r="B100" s="5" t="str">
        <f>B62</f>
        <v>2bat SÓLO</v>
      </c>
      <c r="C100" s="13" t="str">
        <f>$B$55</f>
        <v>Seniorky</v>
      </c>
      <c r="D100" s="12" t="s">
        <v>93</v>
      </c>
    </row>
    <row r="101" spans="2:4" x14ac:dyDescent="0.25">
      <c r="B101" s="8" t="str">
        <f>B63</f>
        <v>2bat DUO/TRIO</v>
      </c>
      <c r="C101" s="9" t="str">
        <f>$B$52</f>
        <v>Little Kadetky</v>
      </c>
      <c r="D101" s="10" t="s">
        <v>82</v>
      </c>
    </row>
    <row r="102" spans="2:4" x14ac:dyDescent="0.25">
      <c r="B102" s="5" t="str">
        <f>B63</f>
        <v>2bat DUO/TRIO</v>
      </c>
      <c r="C102" s="11" t="str">
        <f>$B$53</f>
        <v>Kadetky</v>
      </c>
      <c r="D102" s="12" t="s">
        <v>87</v>
      </c>
    </row>
    <row r="103" spans="2:4" x14ac:dyDescent="0.25">
      <c r="B103" s="5" t="str">
        <f>B63</f>
        <v>2bat DUO/TRIO</v>
      </c>
      <c r="C103" s="11" t="str">
        <f>$B$54</f>
        <v>Juniorky</v>
      </c>
      <c r="D103" s="12" t="s">
        <v>88</v>
      </c>
    </row>
    <row r="104" spans="2:4" ht="15.75" thickBot="1" x14ac:dyDescent="0.3">
      <c r="B104" s="6" t="str">
        <f>B63</f>
        <v>2bat DUO/TRIO</v>
      </c>
      <c r="C104" s="13" t="str">
        <f>$B$55</f>
        <v>Seniorky</v>
      </c>
      <c r="D104" s="14" t="s">
        <v>89</v>
      </c>
    </row>
    <row r="107" spans="2:4" ht="15.75" thickBot="1" x14ac:dyDescent="0.3">
      <c r="B107" s="2" t="s">
        <v>139</v>
      </c>
    </row>
    <row r="108" spans="2:4" x14ac:dyDescent="0.25">
      <c r="B108" s="8" t="s">
        <v>39</v>
      </c>
      <c r="C108" s="10"/>
    </row>
    <row r="109" spans="2:4" x14ac:dyDescent="0.25">
      <c r="B109" s="5" t="s">
        <v>53</v>
      </c>
      <c r="C109" s="12" t="s">
        <v>54</v>
      </c>
    </row>
    <row r="110" spans="2:4" ht="15.75" thickBot="1" x14ac:dyDescent="0.3">
      <c r="B110" s="6">
        <f>IF($B$108=$B$58,$C$58,IF($B$108=$B$59,$C$59,IF($B$108=$B$60,$C$60,IF($B$108=$B$61,$C$61,IF($B$108=$B$62,$C$62,IF($B$108=$B$63,$C$63,))))))</f>
        <v>4</v>
      </c>
      <c r="C110" s="14">
        <f>IF($B$108=$B$58,$D$58,IF($B$108=$B$59,$D$59,IF($B$108=$B$60,$D$60,IF($B$108=$B$61,$D$61,IF($B$108=$B$62,$D$62,IF($B$108=$B$63,$D$63,))))))</f>
        <v>7</v>
      </c>
    </row>
    <row r="111" spans="2:4" ht="15.75" thickBot="1" x14ac:dyDescent="0.3"/>
    <row r="112" spans="2:4" x14ac:dyDescent="0.25">
      <c r="B112" s="8" t="s">
        <v>172</v>
      </c>
      <c r="C112" s="10" t="s">
        <v>56</v>
      </c>
      <c r="D112" s="1" t="s">
        <v>140</v>
      </c>
    </row>
    <row r="113" spans="2:3" ht="15.75" thickBot="1" x14ac:dyDescent="0.3">
      <c r="B113" s="51">
        <f>IF($B$108=$B$74,$C$74,IF($B$108=$B$75,$C$75,IF($B$108=$B$76,$C$76,IF($B$108=$B$77,$C$77,IF($B$108=$B$78,$C$78,IF($B$108=$B$79,$C$79,))))))</f>
        <v>8.6805555555555551E-4</v>
      </c>
      <c r="C113" s="18">
        <f>IF($B$108=$B$74,$D$74,IF($B$108=$B$75,$D$75,IF($B$108=$B$76,$D$76,IF($B$108=$B$77,$D$77,IF($B$108=$B$78,$D$78,IF($B$108=$B$79,$D$79,))))))</f>
        <v>1.3888888888888889E-3</v>
      </c>
    </row>
    <row r="115" spans="2:3" ht="15.75" thickBot="1" x14ac:dyDescent="0.3">
      <c r="B115" s="19" t="s">
        <v>111</v>
      </c>
    </row>
    <row r="116" spans="2:3" ht="15.75" thickBot="1" x14ac:dyDescent="0.3">
      <c r="B116" s="25" t="e">
        <f>IF(AND($D$18='Podpůrný list pro výpočty'!#REF!,$D$20='Podpůrný list pro výpočty'!#REF!),'Podpůrný list pro výpočty'!A91,IF(AND($D$18='Podpůrný list pro výpočty'!#REF!,$D$20='Podpůrný list pro výpočty'!#REF!),'Podpůrný list pro výpočty'!A92,IF(AND($D$18='Podpůrný list pro výpočty'!#REF!,$D$20='Podpůrný list pro výpočty'!#REF!),'Podpůrný list pro výpočty'!A93,IF(AND($D$18='Podpůrný list pro výpočty'!#REF!,$D$20='Podpůrný list pro výpočty'!#REF!),'Podpůrný list pro výpočty'!A94,IF(AND($D$18='Podpůrný list pro výpočty'!#REF!,$D$20='Podpůrný list pro výpočty'!#REF!),'Podpůrný list pro výpočty'!A95,IF(AND($D$18='Podpůrný list pro výpočty'!#REF!,$D$20='Podpůrný list pro výpočty'!#REF!),'Podpůrný list pro výpočty'!A96,IF(AND($D$18='Podpůrný list pro výpočty'!#REF!,$D$20='Podpůrný list pro výpočty'!#REF!),'Podpůrný list pro výpočty'!A97,IF(AND($D$18='Podpůrný list pro výpočty'!#REF!,$D$20='Podpůrný list pro výpočty'!#REF!),'Podpůrný list pro výpočty'!A98,IF(AND($D$18='Podpůrný list pro výpočty'!#REF!,$D$20='Podpůrný list pro výpočty'!#REF!),'Podpůrný list pro výpočty'!A99,IF(AND($D$18='Podpůrný list pro výpočty'!#REF!,$D$20='Podpůrný list pro výpočty'!#REF!),'Podpůrný list pro výpočty'!A100,IF(AND($D$18='Podpůrný list pro výpočty'!#REF!,$D$20='Podpůrný list pro výpočty'!#REF!),'Podpůrný list pro výpočty'!A101,IF(AND($D$18='Podpůrný list pro výpočty'!#REF!,$D$20='Podpůrný list pro výpočty'!#REF!),'Podpůrný list pro výpočty'!A102,IF(AND($D$18='Podpůrný list pro výpočty'!#REF!,$D$20='Podpůrný list pro výpočty'!#REF!),'Podpůrný list pro výpočty'!A103,IF(AND($D$18='Podpůrný list pro výpočty'!#REF!,$D$20='Podpůrný list pro výpočty'!#REF!),'Podpůrný list pro výpočty'!A104,IF(AND($D$18='Podpůrný list pro výpočty'!#REF!,$D$20='Podpůrný list pro výpočty'!#REF!),'Podpůrný list pro výpočty'!A105,IF(AND($D$18='Podpůrný list pro výpočty'!#REF!,$D$20='Podpůrný list pro výpočty'!#REF!),'Podpůrný list pro výpočty'!#REF!,IF(AND($D$18='Podpůrný list pro výpočty'!#REF!,$D$20='Podpůrný list pro výpočty'!#REF!),'Podpůrný list pro výpočty'!#REF!,IF(AND($D$18='Podpůrný list pro výpočty'!#REF!,$D$20='Podpůrný list pro výpočty'!#REF!),'Podpůrný list pro výpočty'!#REF!,IF(AND($D$18='Podpůrný list pro výpočty'!#REF!,$D$20='Podpůrný list pro výpočty'!#REF!),'Podpůrný list pro výpočty'!#REF!,IF(AND($D$18='Podpůrný list pro výpočty'!#REF!,$D$20='Podpůrný list pro výpočty'!#REF!),'Podpůrný list pro výpočty'!#REF!,IF(AND($D$18='Podpůrný list pro výpočty'!#REF!,$D$20='Podpůrný list pro výpočty'!#REF!),'Podpůrný list pro výpočty'!#REF!,IF(AND($D$18='Podpůrný list pro výpočty'!#REF!,$D$20='Podpůrný list pro výpočty'!#REF!),'Podpůrný list pro výpočty'!A106,IF(AND($D$18='Podpůrný list pro výpočty'!#REF!,$D$20='Podpůrný list pro výpočty'!#REF!),'Podpůrný list pro výpočty'!A107,IF(AND($D$18='Podpůrný list pro výpočty'!#REF!,$D$20='Podpůrný list pro výpočty'!#REF!),'Podpůrný list pro výpočty'!A108,IF(A53=A54,"","Vyplňte soutěžní i věkovou kategorii!")))))))))))))))))))))))))</f>
        <v>#REF!</v>
      </c>
      <c r="C116" s="1"/>
    </row>
    <row r="118" spans="2:3" x14ac:dyDescent="0.25">
      <c r="B118" t="s">
        <v>190</v>
      </c>
      <c r="C118" s="1"/>
    </row>
    <row r="119" spans="2:3" x14ac:dyDescent="0.25">
      <c r="B119" t="s">
        <v>220</v>
      </c>
    </row>
    <row r="120" spans="2:3" x14ac:dyDescent="0.25">
      <c r="B120" t="s">
        <v>221</v>
      </c>
    </row>
    <row r="121" spans="2:3" x14ac:dyDescent="0.25">
      <c r="B121" t="s">
        <v>223</v>
      </c>
    </row>
    <row r="122" spans="2:3" x14ac:dyDescent="0.25">
      <c r="B122" t="s">
        <v>224</v>
      </c>
    </row>
  </sheetData>
  <mergeCells count="2">
    <mergeCell ref="B3:B7"/>
    <mergeCell ref="B15:B17"/>
  </mergeCells>
  <dataValidations disablePrompts="1" count="1">
    <dataValidation type="list" allowBlank="1" showInputMessage="1" showErrorMessage="1" sqref="B108" xr:uid="{00000000-0002-0000-0000-000000000000}">
      <formula1>$B$58:$B$63</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klubu'!C24&gt;=4,IF('Základní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36WIzB+ZF4ZTliRaXD4yrAaq114M3cBP9hh7u3h3jzBe9bWb2gs7kCGMDXhaC8f4lrNlptfLZQVxtEmOCsNKOA==" saltValue="/wnAUcAwCYJJeL066xn79Q=="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203" priority="4">
      <formula>D4=""</formula>
    </cfRule>
  </conditionalFormatting>
  <conditionalFormatting sqref="B16:B40">
    <cfRule type="expression" dxfId="202" priority="1">
      <formula>OR(AND(C16=0,D16=0),F16=0)=FALSE</formula>
    </cfRule>
  </conditionalFormatting>
  <conditionalFormatting sqref="A1:G1">
    <cfRule type="expression" dxfId="201" priority="3">
      <formula>$A$1&lt;&gt;$J$3</formula>
    </cfRule>
  </conditionalFormatting>
  <conditionalFormatting sqref="A2:H40">
    <cfRule type="expression" dxfId="200" priority="2">
      <formula>$A$1&lt;&gt;$J$3</formula>
    </cfRule>
  </conditionalFormatting>
  <conditionalFormatting sqref="B16:B39">
    <cfRule type="expression" dxfId="199" priority="5">
      <formula>$D$10&gt;=L2</formula>
    </cfRule>
  </conditionalFormatting>
  <conditionalFormatting sqref="C16:C39">
    <cfRule type="expression" dxfId="198" priority="6">
      <formula>$D$10&gt;=L2</formula>
    </cfRule>
  </conditionalFormatting>
  <conditionalFormatting sqref="F16:F39">
    <cfRule type="expression" dxfId="197" priority="8">
      <formula>$D$10&gt;=L2</formula>
    </cfRule>
  </conditionalFormatting>
  <conditionalFormatting sqref="G16:G39">
    <cfRule type="expression" dxfId="196" priority="9">
      <formula>$D$10&gt;=L2</formula>
    </cfRule>
  </conditionalFormatting>
  <conditionalFormatting sqref="D16:E39">
    <cfRule type="expression" dxfId="195" priority="7">
      <formula>$D$10&gt;=L2</formula>
    </cfRule>
  </conditionalFormatting>
  <conditionalFormatting sqref="B40:F40">
    <cfRule type="expression" dxfId="194" priority="11">
      <formula>$D$10=$L$26</formula>
    </cfRule>
  </conditionalFormatting>
  <conditionalFormatting sqref="G40">
    <cfRule type="expression" dxfId="193" priority="10">
      <formula>$D$10=$L$26</formula>
    </cfRule>
  </conditionalFormatting>
  <conditionalFormatting sqref="F11">
    <cfRule type="expression" dxfId="192" priority="12">
      <formula>$F$11=$J$4</formula>
    </cfRule>
  </conditionalFormatting>
  <dataValidations count="5">
    <dataValidation type="date" operator="lessThanOrEqual" allowBlank="1" showErrorMessage="1" errorTitle="Tornádo říká:" error="Pokoušíte se zadat datum, které je v budoucnosti." sqref="F16:F40" xr:uid="{9339F797-D809-482D-A55A-1DD3EBC69FED}">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F48D6373-9283-4AA8-99C8-26B19C9FFB51}">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DD6F61FF-A1BC-4BF6-A16E-00A578544DAA}">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FB3B142D-9296-446C-A837-9C01C7956F79}">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422917F8-93A9-41DF-B9C3-0D6E693973A1}">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3882B10-556E-4C0B-B085-D6EB04808322}">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65E4AE0-4BE8-44B4-8446-9235A407829C}">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22B4171-FD2B-403C-87F4-D4E1479665E8}">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3EDDDEA9-A0E6-4592-954F-E59248CC6BF9}">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CF8DBCDA-3255-442C-A38C-FF26759D4210}">
          <x14:formula1>
            <xm:f>IF('Základní informace o klubu'!$C$5=$A$1,'Podpůrný list pro výpočty'!$B$66:$B$67,'Podpůrný list pro výpočty'!$B$70:$B$71)</xm:f>
          </x14:formula1>
          <xm:sqref>D6:E6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klubu'!C24&gt;=5,IF('Základní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Q69giKLAVPOOZ5zSSaio9Mh84b/4//k8MsHxLhtu/PXAjDLeFY6XsDCkzhQaIL0psKaXm7MQ7Y0nHOYqvmQKhg==" saltValue="+o460r8XvOqE7v6ZyEYaUQ=="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91" priority="4">
      <formula>D4=""</formula>
    </cfRule>
  </conditionalFormatting>
  <conditionalFormatting sqref="B16:B40">
    <cfRule type="expression" dxfId="190" priority="1">
      <formula>OR(AND(C16=0,D16=0),F16=0)=FALSE</formula>
    </cfRule>
  </conditionalFormatting>
  <conditionalFormatting sqref="A1:G1">
    <cfRule type="expression" dxfId="189" priority="3">
      <formula>$A$1&lt;&gt;$J$3</formula>
    </cfRule>
  </conditionalFormatting>
  <conditionalFormatting sqref="A2:H40">
    <cfRule type="expression" dxfId="188" priority="2">
      <formula>$A$1&lt;&gt;$J$3</formula>
    </cfRule>
  </conditionalFormatting>
  <conditionalFormatting sqref="B16:B39">
    <cfRule type="expression" dxfId="187" priority="5">
      <formula>$D$10&gt;=L2</formula>
    </cfRule>
  </conditionalFormatting>
  <conditionalFormatting sqref="C16:C39">
    <cfRule type="expression" dxfId="186" priority="6">
      <formula>$D$10&gt;=L2</formula>
    </cfRule>
  </conditionalFormatting>
  <conditionalFormatting sqref="F16:F39">
    <cfRule type="expression" dxfId="185" priority="8">
      <formula>$D$10&gt;=L2</formula>
    </cfRule>
  </conditionalFormatting>
  <conditionalFormatting sqref="G16:G39">
    <cfRule type="expression" dxfId="184" priority="9">
      <formula>$D$10&gt;=L2</formula>
    </cfRule>
  </conditionalFormatting>
  <conditionalFormatting sqref="D16:E39">
    <cfRule type="expression" dxfId="183" priority="7">
      <formula>$D$10&gt;=L2</formula>
    </cfRule>
  </conditionalFormatting>
  <conditionalFormatting sqref="B40:F40">
    <cfRule type="expression" dxfId="182" priority="11">
      <formula>$D$10=$L$26</formula>
    </cfRule>
  </conditionalFormatting>
  <conditionalFormatting sqref="G40">
    <cfRule type="expression" dxfId="181" priority="10">
      <formula>$D$10=$L$26</formula>
    </cfRule>
  </conditionalFormatting>
  <conditionalFormatting sqref="F11">
    <cfRule type="expression" dxfId="180" priority="12">
      <formula>$F$11=$J$4</formula>
    </cfRule>
  </conditionalFormatting>
  <dataValidations count="5">
    <dataValidation type="date" operator="lessThanOrEqual" allowBlank="1" showErrorMessage="1" errorTitle="Tornádo říká:" error="Pokoušíte se zadat datum, které je v budoucnosti." sqref="F16:F40" xr:uid="{391595B2-771C-4F49-9139-C7FF401748E5}">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6F1AA314-1F47-4A0A-B7BA-A2E7528170C7}">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84C66108-D44D-4776-B98C-D88FB4D13FA6}">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F2EE7BBE-D39B-4853-8F03-71766E6C20A0}">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6F28249F-8924-42A0-8E0B-90CA397923EC}">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4128A73E-6945-497E-8FC0-A39FDC06A2FF}">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9478089-DE7E-4307-AEC7-500D66368D52}">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9100A248-A195-4F87-BD8D-7C985A5F3E64}">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C1A182BD-D205-4C56-BA51-0854563DF307}">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027D391B-F373-4CA8-8B26-F151A3024F53}">
          <x14:formula1>
            <xm:f>IF('Základní informace o klubu'!$C$5=$A$1,'Podpůrný list pro výpočty'!$B$66:$B$67,'Podpůrný list pro výpočty'!$B$70:$B$71)</xm:f>
          </x14:formula1>
          <xm:sqref>D6:E6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klubu'!C24&gt;=6,IF('Základní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htyI7oQECnr8x7T2Pf+yXz1uBmKokUnZEC+Q6q5ynG1vH/H/b239zTWAr735hVPLOWsi6Y9ayV/9S0WbwTZ7ww==" saltValue="+nGSck+rN5hKRjX6U5Ol/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79" priority="4">
      <formula>D4=""</formula>
    </cfRule>
  </conditionalFormatting>
  <conditionalFormatting sqref="B16:B40">
    <cfRule type="expression" dxfId="178" priority="1">
      <formula>OR(AND(C16=0,D16=0),F16=0)=FALSE</formula>
    </cfRule>
  </conditionalFormatting>
  <conditionalFormatting sqref="A1:G1">
    <cfRule type="expression" dxfId="177" priority="3">
      <formula>$A$1&lt;&gt;$J$3</formula>
    </cfRule>
  </conditionalFormatting>
  <conditionalFormatting sqref="A2:H40">
    <cfRule type="expression" dxfId="176" priority="2">
      <formula>$A$1&lt;&gt;$J$3</formula>
    </cfRule>
  </conditionalFormatting>
  <conditionalFormatting sqref="B16:B39">
    <cfRule type="expression" dxfId="175" priority="5">
      <formula>$D$10&gt;=L2</formula>
    </cfRule>
  </conditionalFormatting>
  <conditionalFormatting sqref="C16:C39">
    <cfRule type="expression" dxfId="174" priority="6">
      <formula>$D$10&gt;=L2</formula>
    </cfRule>
  </conditionalFormatting>
  <conditionalFormatting sqref="F16:F39">
    <cfRule type="expression" dxfId="173" priority="8">
      <formula>$D$10&gt;=L2</formula>
    </cfRule>
  </conditionalFormatting>
  <conditionalFormatting sqref="G16:G39">
    <cfRule type="expression" dxfId="172" priority="9">
      <formula>$D$10&gt;=L2</formula>
    </cfRule>
  </conditionalFormatting>
  <conditionalFormatting sqref="D16:E39">
    <cfRule type="expression" dxfId="171" priority="7">
      <formula>$D$10&gt;=L2</formula>
    </cfRule>
  </conditionalFormatting>
  <conditionalFormatting sqref="B40:F40">
    <cfRule type="expression" dxfId="170" priority="11">
      <formula>$D$10=$L$26</formula>
    </cfRule>
  </conditionalFormatting>
  <conditionalFormatting sqref="G40">
    <cfRule type="expression" dxfId="169" priority="10">
      <formula>$D$10=$L$26</formula>
    </cfRule>
  </conditionalFormatting>
  <conditionalFormatting sqref="F11">
    <cfRule type="expression" dxfId="168" priority="12">
      <formula>$F$11=$J$4</formula>
    </cfRule>
  </conditionalFormatting>
  <dataValidations count="5">
    <dataValidation type="date" operator="lessThanOrEqual" allowBlank="1" showErrorMessage="1" errorTitle="Tornádo říká:" error="Pokoušíte se zadat datum, které je v budoucnosti." sqref="F16:F40" xr:uid="{DF464F5D-BC63-4D98-BCAA-F3172A2DB6DE}">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1FDEA433-E749-4FF5-8CA0-B09B43FE1399}">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0502F515-F0F7-430E-8502-C9A293DF9F67}">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A944708D-99BC-4A93-A1E8-3FDA2396694E}">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3C9EFE4F-D29D-4786-AD64-FFC0BAB61FBB}">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3B316D6-097C-404A-9C65-50E3D57AFCFF}">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C0939AAF-72B3-4F7A-8273-074E2F101C14}">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CD685731-F37F-495A-91FB-E2EA20526DDC}">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6AF5C02A-0DEC-4DD1-86C7-4479BF6EA083}">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208EE6C7-671A-4870-B322-40BC99C9DA37}">
          <x14:formula1>
            <xm:f>IF('Základní informace o klubu'!$C$5=$A$1,'Podpůrný list pro výpočty'!$B$66:$B$67,'Podpůrný list pro výpočty'!$B$70:$B$71)</xm:f>
          </x14:formula1>
          <xm:sqref>D6:E6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klubu'!C24&gt;=7,IF('Základní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VL+KmxdQQE6zXFnmjREmBoxVyPX8+JX3zLCVmBK/Q22Y0iYYXRD76m5nQWCOmgPvWclRU7c87d9tTYX7shYrJg==" saltValue="8HEfYh7ILl7EDxX84tX7fQ=="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67" priority="4">
      <formula>D4=""</formula>
    </cfRule>
  </conditionalFormatting>
  <conditionalFormatting sqref="B16:B40">
    <cfRule type="expression" dxfId="166" priority="1">
      <formula>OR(AND(C16=0,D16=0),F16=0)=FALSE</formula>
    </cfRule>
  </conditionalFormatting>
  <conditionalFormatting sqref="A1:G1">
    <cfRule type="expression" dxfId="165" priority="3">
      <formula>$A$1&lt;&gt;$J$3</formula>
    </cfRule>
  </conditionalFormatting>
  <conditionalFormatting sqref="A2:H40">
    <cfRule type="expression" dxfId="164" priority="2">
      <formula>$A$1&lt;&gt;$J$3</formula>
    </cfRule>
  </conditionalFormatting>
  <conditionalFormatting sqref="B16:B39">
    <cfRule type="expression" dxfId="163" priority="5">
      <formula>$D$10&gt;=L2</formula>
    </cfRule>
  </conditionalFormatting>
  <conditionalFormatting sqref="C16:C39">
    <cfRule type="expression" dxfId="162" priority="6">
      <formula>$D$10&gt;=L2</formula>
    </cfRule>
  </conditionalFormatting>
  <conditionalFormatting sqref="F16:F39">
    <cfRule type="expression" dxfId="161" priority="8">
      <formula>$D$10&gt;=L2</formula>
    </cfRule>
  </conditionalFormatting>
  <conditionalFormatting sqref="G16:G39">
    <cfRule type="expression" dxfId="160" priority="9">
      <formula>$D$10&gt;=L2</formula>
    </cfRule>
  </conditionalFormatting>
  <conditionalFormatting sqref="D16:E39">
    <cfRule type="expression" dxfId="159" priority="7">
      <formula>$D$10&gt;=L2</formula>
    </cfRule>
  </conditionalFormatting>
  <conditionalFormatting sqref="B40:F40">
    <cfRule type="expression" dxfId="158" priority="11">
      <formula>$D$10=$L$26</formula>
    </cfRule>
  </conditionalFormatting>
  <conditionalFormatting sqref="G40">
    <cfRule type="expression" dxfId="157" priority="10">
      <formula>$D$10=$L$26</formula>
    </cfRule>
  </conditionalFormatting>
  <conditionalFormatting sqref="F11">
    <cfRule type="expression" dxfId="156" priority="12">
      <formula>$F$11=$J$4</formula>
    </cfRule>
  </conditionalFormatting>
  <dataValidations count="5">
    <dataValidation type="date" operator="lessThanOrEqual" allowBlank="1" showErrorMessage="1" errorTitle="Tornádo říká:" error="Pokoušíte se zadat datum, které je v budoucnosti." sqref="F16:F40" xr:uid="{4013CE00-FAA2-4E9E-B28B-5B7DFDD2B775}">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FB9C33D0-1B44-4C89-B947-848D7813B3F0}">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0B1DFD5B-486C-4BEF-856B-5D0D0CF5299C}">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7526C535-ACF6-450E-9033-D5776597BDB1}">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7AD8D25A-FE84-4DC3-A172-1D224A2E124D}">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444E0C18-B212-4829-8142-273B4F291246}">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6B7DBE71-92DB-404F-9AD8-1C40215FBA18}">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1070451-A5BF-436A-97CF-C017B99D27CF}">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D92363A6-3DA3-40E5-A0AD-F946514ACA0B}">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4C540D9C-551A-4A97-AD3C-039865DE6AB8}">
          <x14:formula1>
            <xm:f>IF('Základní informace o klubu'!$C$5=$A$1,'Podpůrný list pro výpočty'!$B$66:$B$67,'Podpůrný list pro výpočty'!$B$70:$B$71)</xm:f>
          </x14:formula1>
          <xm:sqref>D6:E6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klubu'!C24&gt;=8,IF('Základní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Op2Y3oIer9s3DZxRmuyQSL3uYk4eXzV4wHs3+o2LNV7iXeqWLpoBWnjtJeUgpsqglQum5Cm3JaBa0pqjfPcMbw==" saltValue="FtlTCIyKXC3V7ctKPlCOj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55" priority="4">
      <formula>D4=""</formula>
    </cfRule>
  </conditionalFormatting>
  <conditionalFormatting sqref="B16:B40">
    <cfRule type="expression" dxfId="154" priority="1">
      <formula>OR(AND(C16=0,D16=0),F16=0)=FALSE</formula>
    </cfRule>
  </conditionalFormatting>
  <conditionalFormatting sqref="A1:G1">
    <cfRule type="expression" dxfId="153" priority="3">
      <formula>$A$1&lt;&gt;$J$3</formula>
    </cfRule>
  </conditionalFormatting>
  <conditionalFormatting sqref="A2:H40">
    <cfRule type="expression" dxfId="152" priority="2">
      <formula>$A$1&lt;&gt;$J$3</formula>
    </cfRule>
  </conditionalFormatting>
  <conditionalFormatting sqref="B16:B39">
    <cfRule type="expression" dxfId="151" priority="5">
      <formula>$D$10&gt;=L2</formula>
    </cfRule>
  </conditionalFormatting>
  <conditionalFormatting sqref="C16:C39">
    <cfRule type="expression" dxfId="150" priority="6">
      <formula>$D$10&gt;=L2</formula>
    </cfRule>
  </conditionalFormatting>
  <conditionalFormatting sqref="F16:F39">
    <cfRule type="expression" dxfId="149" priority="8">
      <formula>$D$10&gt;=L2</formula>
    </cfRule>
  </conditionalFormatting>
  <conditionalFormatting sqref="G16:G39">
    <cfRule type="expression" dxfId="148" priority="9">
      <formula>$D$10&gt;=L2</formula>
    </cfRule>
  </conditionalFormatting>
  <conditionalFormatting sqref="D16:E39">
    <cfRule type="expression" dxfId="147" priority="7">
      <formula>$D$10&gt;=L2</formula>
    </cfRule>
  </conditionalFormatting>
  <conditionalFormatting sqref="B40:F40">
    <cfRule type="expression" dxfId="146" priority="11">
      <formula>$D$10=$L$26</formula>
    </cfRule>
  </conditionalFormatting>
  <conditionalFormatting sqref="G40">
    <cfRule type="expression" dxfId="145" priority="10">
      <formula>$D$10=$L$26</formula>
    </cfRule>
  </conditionalFormatting>
  <conditionalFormatting sqref="F11">
    <cfRule type="expression" dxfId="144" priority="12">
      <formula>$F$11=$J$4</formula>
    </cfRule>
  </conditionalFormatting>
  <dataValidations count="5">
    <dataValidation type="date" operator="lessThanOrEqual" allowBlank="1" showErrorMessage="1" errorTitle="Tornádo říká:" error="Pokoušíte se zadat datum, které je v budoucnosti." sqref="F16:F40" xr:uid="{F7E04CC4-E527-4CB5-886D-1E075EEA7E0A}">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1C4EB046-0B7C-45F5-B2FA-CBD874A197A2}">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30D49A09-0FFF-4DFE-AED0-029E6F1317CC}">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996AC213-3551-4979-8929-5D0DE33B112B}">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DF43182C-9423-4279-BF60-3D432B34FFE7}">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5F1DFFD9-BEA3-4B6B-88DA-E92A34C48088}">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187CAE1-9D8A-42CA-BC9D-51BB906DB237}">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73E0D8C8-A360-43F2-93D0-13DC11B68218}">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F66C836C-CFFE-46E5-BD36-F2CB5AC21703}">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20EE27F7-3646-4EF1-9751-3E387CC8C3DE}">
          <x14:formula1>
            <xm:f>IF('Základní informace o klubu'!$C$5=$A$1,'Podpůrný list pro výpočty'!$B$66:$B$67,'Podpůrný list pro výpočty'!$B$70:$B$71)</xm:f>
          </x14:formula1>
          <xm:sqref>D6:E6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klubu'!C24&gt;=9,IF('Základní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dgyWzCFKmO5br2hsVe4vA34O6hE5I6BJuoTUOvkK2toxj2M3n161CbWEkJ79Mxqg7fxpbejXPRAaornwg7HIPQ==" saltValue="rA0EoM5LO+QBLs5fbqpRjQ=="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43" priority="4">
      <formula>D4=""</formula>
    </cfRule>
  </conditionalFormatting>
  <conditionalFormatting sqref="B16:B40">
    <cfRule type="expression" dxfId="142" priority="1">
      <formula>OR(AND(C16=0,D16=0),F16=0)=FALSE</formula>
    </cfRule>
  </conditionalFormatting>
  <conditionalFormatting sqref="A1:G1">
    <cfRule type="expression" dxfId="141" priority="3">
      <formula>$A$1&lt;&gt;$J$3</formula>
    </cfRule>
  </conditionalFormatting>
  <conditionalFormatting sqref="A2:H40">
    <cfRule type="expression" dxfId="140" priority="2">
      <formula>$A$1&lt;&gt;$J$3</formula>
    </cfRule>
  </conditionalFormatting>
  <conditionalFormatting sqref="B16:B39">
    <cfRule type="expression" dxfId="139" priority="5">
      <formula>$D$10&gt;=L2</formula>
    </cfRule>
  </conditionalFormatting>
  <conditionalFormatting sqref="C16:C39">
    <cfRule type="expression" dxfId="138" priority="6">
      <formula>$D$10&gt;=L2</formula>
    </cfRule>
  </conditionalFormatting>
  <conditionalFormatting sqref="F16:F39">
    <cfRule type="expression" dxfId="137" priority="8">
      <formula>$D$10&gt;=L2</formula>
    </cfRule>
  </conditionalFormatting>
  <conditionalFormatting sqref="G16:G39">
    <cfRule type="expression" dxfId="136" priority="9">
      <formula>$D$10&gt;=L2</formula>
    </cfRule>
  </conditionalFormatting>
  <conditionalFormatting sqref="D16:E39">
    <cfRule type="expression" dxfId="135" priority="7">
      <formula>$D$10&gt;=L2</formula>
    </cfRule>
  </conditionalFormatting>
  <conditionalFormatting sqref="B40:F40">
    <cfRule type="expression" dxfId="134" priority="11">
      <formula>$D$10=$L$26</formula>
    </cfRule>
  </conditionalFormatting>
  <conditionalFormatting sqref="G40">
    <cfRule type="expression" dxfId="133" priority="10">
      <formula>$D$10=$L$26</formula>
    </cfRule>
  </conditionalFormatting>
  <conditionalFormatting sqref="F11">
    <cfRule type="expression" dxfId="132" priority="12">
      <formula>$F$11=$J$4</formula>
    </cfRule>
  </conditionalFormatting>
  <dataValidations count="5">
    <dataValidation type="date" operator="lessThanOrEqual" allowBlank="1" showErrorMessage="1" errorTitle="Tornádo říká:" error="Pokoušíte se zadat datum, které je v budoucnosti." sqref="F16:F40" xr:uid="{C428C3F7-75F3-4059-9C42-94199F87AF8B}">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27783375-C95B-4A4D-93C2-2965CF6C489C}">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1AF7ED83-60B2-428B-ABF9-29AFF1DF0AF4}">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647C98B6-1E31-4DFC-820C-EB4351785BBF}">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8F8F5D2B-2524-441D-B5F8-F9E1A7E13BE1}">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8147D5F1-2261-4D03-9BCE-983816E3EB3B}">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1723D9F-0B3B-4BE8-8F85-E16CBB8DC3E8}">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E03DCA2-C4BE-4E93-BCE5-EFA6552258EC}">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7EBF0123-928A-4BDF-9EA4-024FB6EA5F54}">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76766C1A-A8A5-4106-BB06-D9419BA439B2}">
          <x14:formula1>
            <xm:f>IF('Základní informace o klubu'!$C$5=$A$1,'Podpůrný list pro výpočty'!$B$66:$B$67,'Podpůrný list pro výpočty'!$B$70:$B$71)</xm:f>
          </x14:formula1>
          <xm:sqref>D6:E6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klubu'!C24&gt;=10,IF('Základní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fJzDsjWeUd7R5p8tqxNOWLRT0gM+gX4ytCXH0ZYbLvUb6UUbfYUqm+EWnJZUUVAmPerRs5Cx4txOssCoG0OAAw==" saltValue="/8WfhrYGWm8eLIDe9Dks1g=="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31" priority="4">
      <formula>D4=""</formula>
    </cfRule>
  </conditionalFormatting>
  <conditionalFormatting sqref="B16:B40">
    <cfRule type="expression" dxfId="130" priority="1">
      <formula>OR(AND(C16=0,D16=0),F16=0)=FALSE</formula>
    </cfRule>
  </conditionalFormatting>
  <conditionalFormatting sqref="A1:G1">
    <cfRule type="expression" dxfId="129" priority="3">
      <formula>$A$1&lt;&gt;$J$3</formula>
    </cfRule>
  </conditionalFormatting>
  <conditionalFormatting sqref="A2:H40">
    <cfRule type="expression" dxfId="128" priority="2">
      <formula>$A$1&lt;&gt;$J$3</formula>
    </cfRule>
  </conditionalFormatting>
  <conditionalFormatting sqref="B16:B39">
    <cfRule type="expression" dxfId="127" priority="5">
      <formula>$D$10&gt;=L2</formula>
    </cfRule>
  </conditionalFormatting>
  <conditionalFormatting sqref="C16:C39">
    <cfRule type="expression" dxfId="126" priority="6">
      <formula>$D$10&gt;=L2</formula>
    </cfRule>
  </conditionalFormatting>
  <conditionalFormatting sqref="F16:F39">
    <cfRule type="expression" dxfId="125" priority="8">
      <formula>$D$10&gt;=L2</formula>
    </cfRule>
  </conditionalFormatting>
  <conditionalFormatting sqref="G16:G39">
    <cfRule type="expression" dxfId="124" priority="9">
      <formula>$D$10&gt;=L2</formula>
    </cfRule>
  </conditionalFormatting>
  <conditionalFormatting sqref="D16:E39">
    <cfRule type="expression" dxfId="123" priority="7">
      <formula>$D$10&gt;=L2</formula>
    </cfRule>
  </conditionalFormatting>
  <conditionalFormatting sqref="B40:F40">
    <cfRule type="expression" dxfId="122" priority="11">
      <formula>$D$10=$L$26</formula>
    </cfRule>
  </conditionalFormatting>
  <conditionalFormatting sqref="G40">
    <cfRule type="expression" dxfId="121" priority="10">
      <formula>$D$10=$L$26</formula>
    </cfRule>
  </conditionalFormatting>
  <conditionalFormatting sqref="F11">
    <cfRule type="expression" dxfId="120" priority="12">
      <formula>$F$11=$J$4</formula>
    </cfRule>
  </conditionalFormatting>
  <dataValidations count="5">
    <dataValidation type="date" operator="lessThanOrEqual" allowBlank="1" showErrorMessage="1" errorTitle="Tornádo říká:" error="Pokoušíte se zadat datum, které je v budoucnosti." sqref="F16:F40" xr:uid="{3C89754F-3CF8-453D-9ACD-5BAFFBDCED50}">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88E19537-3745-4747-8EB3-0A6147017886}">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80B2505C-01CC-47EB-BC7C-2C37D6B87038}">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4B33832A-CB57-4F15-B99A-7E64642AB387}">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3343EC3D-5D1A-44DF-94FF-126672AB9D75}">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D1E4E531-9142-45A6-B454-99862ED7CA30}">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4C4CA785-52B6-4066-8247-770DEE166F31}">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402B955-DBF1-48ED-B53B-FA61E661B3F4}">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7D515306-4534-4A7A-ADAA-BFFCEF1BDF0E}">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4553AB24-CF8D-4BAF-B83C-60C7E538C5AE}">
          <x14:formula1>
            <xm:f>IF('Základní informace o klubu'!$C$5=$A$1,'Podpůrný list pro výpočty'!$B$66:$B$67,'Podpůrný list pro výpočty'!$B$70:$B$71)</xm:f>
          </x14:formula1>
          <xm:sqref>D6:E6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klubu'!C24&gt;=11,IF('Základní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bSVrf/zF0cv4GL43o3Uhel4I3/Xu/9kn+GhME6t+MLkY53EEGvxf35rZMG46uAZLp6pbsmRSKLgF+Xo3ZrdWqQ==" saltValue="KTlz8GoXSmXZafK7mz22G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19" priority="4">
      <formula>D4=""</formula>
    </cfRule>
  </conditionalFormatting>
  <conditionalFormatting sqref="B16:B40">
    <cfRule type="expression" dxfId="118" priority="1">
      <formula>OR(AND(C16=0,D16=0),F16=0)=FALSE</formula>
    </cfRule>
  </conditionalFormatting>
  <conditionalFormatting sqref="A1:G1">
    <cfRule type="expression" dxfId="117" priority="3">
      <formula>$A$1&lt;&gt;$J$3</formula>
    </cfRule>
  </conditionalFormatting>
  <conditionalFormatting sqref="A2:H40">
    <cfRule type="expression" dxfId="116" priority="2">
      <formula>$A$1&lt;&gt;$J$3</formula>
    </cfRule>
  </conditionalFormatting>
  <conditionalFormatting sqref="B16:B39">
    <cfRule type="expression" dxfId="115" priority="5">
      <formula>$D$10&gt;=L2</formula>
    </cfRule>
  </conditionalFormatting>
  <conditionalFormatting sqref="C16:C39">
    <cfRule type="expression" dxfId="114" priority="6">
      <formula>$D$10&gt;=L2</formula>
    </cfRule>
  </conditionalFormatting>
  <conditionalFormatting sqref="F16:F39">
    <cfRule type="expression" dxfId="113" priority="8">
      <formula>$D$10&gt;=L2</formula>
    </cfRule>
  </conditionalFormatting>
  <conditionalFormatting sqref="G16:G39">
    <cfRule type="expression" dxfId="112" priority="9">
      <formula>$D$10&gt;=L2</formula>
    </cfRule>
  </conditionalFormatting>
  <conditionalFormatting sqref="D16:E39">
    <cfRule type="expression" dxfId="111" priority="7">
      <formula>$D$10&gt;=L2</formula>
    </cfRule>
  </conditionalFormatting>
  <conditionalFormatting sqref="B40:F40">
    <cfRule type="expression" dxfId="110" priority="11">
      <formula>$D$10=$L$26</formula>
    </cfRule>
  </conditionalFormatting>
  <conditionalFormatting sqref="G40">
    <cfRule type="expression" dxfId="109" priority="10">
      <formula>$D$10=$L$26</formula>
    </cfRule>
  </conditionalFormatting>
  <conditionalFormatting sqref="F11">
    <cfRule type="expression" dxfId="108" priority="12">
      <formula>$F$11=$J$4</formula>
    </cfRule>
  </conditionalFormatting>
  <dataValidations count="5">
    <dataValidation type="date" operator="lessThanOrEqual" allowBlank="1" showErrorMessage="1" errorTitle="Tornádo říká:" error="Pokoušíte se zadat datum, které je v budoucnosti." sqref="F16:F40" xr:uid="{C825782A-CE9E-4D8F-AC9E-422000297E9D}">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F60D4949-24BA-49F0-B676-47DF1CBDE2F3}">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64A27F7B-7BAD-4CA9-803B-4B814E394FE0}">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02D3BBEC-1731-4524-A215-093A2073AAEC}">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B0508DC0-CFE3-48BB-B1F1-4633E8E77183}">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9636C230-214C-4296-9D84-BB90107C737A}">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353390A-1E09-42B4-AC20-1392A3CD1C2E}">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98D6712-2E22-4468-A63B-94484E4467C2}">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97BE9E16-1A41-4B1B-9F48-4E6D220CA41D}">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C238C8C1-18FD-4AD9-870F-99B9F4FE2F93}">
          <x14:formula1>
            <xm:f>IF('Základní informace o klubu'!$C$5=$A$1,'Podpůrný list pro výpočty'!$B$66:$B$67,'Podpůrný list pro výpočty'!$B$70:$B$71)</xm:f>
          </x14:formula1>
          <xm:sqref>D6:E6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klubu'!C24&gt;=12,IF('Základní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MkOwe1hY3IAUnqNOChXwBWdJsX166cvYUV4vCcSPAxTlbW4e87SDSw+X2uOo354l/Pj8DpTGxJwZfP/rJs+j9g==" saltValue="eNw4dp/ol4i9F2kybuVjYA=="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07" priority="4">
      <formula>D4=""</formula>
    </cfRule>
  </conditionalFormatting>
  <conditionalFormatting sqref="B16:B40">
    <cfRule type="expression" dxfId="106" priority="1">
      <formula>OR(AND(C16=0,D16=0),F16=0)=FALSE</formula>
    </cfRule>
  </conditionalFormatting>
  <conditionalFormatting sqref="A1:G1">
    <cfRule type="expression" dxfId="105" priority="3">
      <formula>$A$1&lt;&gt;$J$3</formula>
    </cfRule>
  </conditionalFormatting>
  <conditionalFormatting sqref="A2:H40">
    <cfRule type="expression" dxfId="104" priority="2">
      <formula>$A$1&lt;&gt;$J$3</formula>
    </cfRule>
  </conditionalFormatting>
  <conditionalFormatting sqref="B16:B39">
    <cfRule type="expression" dxfId="103" priority="5">
      <formula>$D$10&gt;=L2</formula>
    </cfRule>
  </conditionalFormatting>
  <conditionalFormatting sqref="C16:C39">
    <cfRule type="expression" dxfId="102" priority="6">
      <formula>$D$10&gt;=L2</formula>
    </cfRule>
  </conditionalFormatting>
  <conditionalFormatting sqref="F16:F39">
    <cfRule type="expression" dxfId="101" priority="8">
      <formula>$D$10&gt;=L2</formula>
    </cfRule>
  </conditionalFormatting>
  <conditionalFormatting sqref="G16:G39">
    <cfRule type="expression" dxfId="100" priority="9">
      <formula>$D$10&gt;=L2</formula>
    </cfRule>
  </conditionalFormatting>
  <conditionalFormatting sqref="D16:E39">
    <cfRule type="expression" dxfId="99" priority="7">
      <formula>$D$10&gt;=L2</formula>
    </cfRule>
  </conditionalFormatting>
  <conditionalFormatting sqref="B40:F40">
    <cfRule type="expression" dxfId="98" priority="11">
      <formula>$D$10=$L$26</formula>
    </cfRule>
  </conditionalFormatting>
  <conditionalFormatting sqref="G40">
    <cfRule type="expression" dxfId="97" priority="10">
      <formula>$D$10=$L$26</formula>
    </cfRule>
  </conditionalFormatting>
  <conditionalFormatting sqref="F11">
    <cfRule type="expression" dxfId="96" priority="12">
      <formula>$F$11=$J$4</formula>
    </cfRule>
  </conditionalFormatting>
  <dataValidations count="5">
    <dataValidation type="date" operator="lessThanOrEqual" allowBlank="1" showErrorMessage="1" errorTitle="Tornádo říká:" error="Pokoušíte se zadat datum, které je v budoucnosti." sqref="F16:F40" xr:uid="{F1309DEC-AD34-447E-8685-98A098FA6CC7}">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8CC2FC11-EC74-4EA4-93EB-D222E87CC970}">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94518784-FCDC-420B-BAF7-30A28EC804CF}">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189ADCD6-2D68-4522-B216-A48BC28851CA}">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9C4DE056-E021-4CF7-B9B0-316C8821AD3B}">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1017B45C-B2B6-47C9-B6C5-5B126C6394E1}">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A38C222-ABBE-49C8-B1A9-CBBAEE5B905F}">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7552001-D0A1-4BA1-A086-D2E5A1653FD2}">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1FF654EA-89A0-434C-9AA1-9E85E927539F}">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88EB7789-2F65-4F9C-9030-FEF13DFBCCCE}">
          <x14:formula1>
            <xm:f>IF('Základní informace o klubu'!$C$5=$A$1,'Podpůrný list pro výpočty'!$B$66:$B$67,'Podpůrný list pro výpočty'!$B$70:$B$71)</xm:f>
          </x14:formula1>
          <xm:sqref>D6:E6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klubu'!C24&gt;=13,IF('Základní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MtP7wrvn/c+9SQOK7wXBOPJsHRdFJtP1598RK42qckcwo6B+2gTfJ/oa7MQjchoMjJ6evbBVnHirvg7ERqiMGA==" saltValue="TaM1A4Pn/AuSSWBN8IwY+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95" priority="4">
      <formula>D4=""</formula>
    </cfRule>
  </conditionalFormatting>
  <conditionalFormatting sqref="B16:B40">
    <cfRule type="expression" dxfId="94" priority="1">
      <formula>OR(AND(C16=0,D16=0),F16=0)=FALSE</formula>
    </cfRule>
  </conditionalFormatting>
  <conditionalFormatting sqref="A1:G1">
    <cfRule type="expression" dxfId="93" priority="3">
      <formula>$A$1&lt;&gt;$J$3</formula>
    </cfRule>
  </conditionalFormatting>
  <conditionalFormatting sqref="A2:H40">
    <cfRule type="expression" dxfId="92" priority="2">
      <formula>$A$1&lt;&gt;$J$3</formula>
    </cfRule>
  </conditionalFormatting>
  <conditionalFormatting sqref="B16:B39">
    <cfRule type="expression" dxfId="91" priority="5">
      <formula>$D$10&gt;=L2</formula>
    </cfRule>
  </conditionalFormatting>
  <conditionalFormatting sqref="C16:C39">
    <cfRule type="expression" dxfId="90" priority="6">
      <formula>$D$10&gt;=L2</formula>
    </cfRule>
  </conditionalFormatting>
  <conditionalFormatting sqref="F16:F39">
    <cfRule type="expression" dxfId="89" priority="8">
      <formula>$D$10&gt;=L2</formula>
    </cfRule>
  </conditionalFormatting>
  <conditionalFormatting sqref="G16:G39">
    <cfRule type="expression" dxfId="88" priority="9">
      <formula>$D$10&gt;=L2</formula>
    </cfRule>
  </conditionalFormatting>
  <conditionalFormatting sqref="D16:E39">
    <cfRule type="expression" dxfId="87" priority="7">
      <formula>$D$10&gt;=L2</formula>
    </cfRule>
  </conditionalFormatting>
  <conditionalFormatting sqref="B40:F40">
    <cfRule type="expression" dxfId="86" priority="11">
      <formula>$D$10=$L$26</formula>
    </cfRule>
  </conditionalFormatting>
  <conditionalFormatting sqref="G40">
    <cfRule type="expression" dxfId="85" priority="10">
      <formula>$D$10=$L$26</formula>
    </cfRule>
  </conditionalFormatting>
  <conditionalFormatting sqref="F11">
    <cfRule type="expression" dxfId="84" priority="12">
      <formula>$F$11=$J$4</formula>
    </cfRule>
  </conditionalFormatting>
  <dataValidations count="5">
    <dataValidation type="date" operator="lessThanOrEqual" allowBlank="1" showErrorMessage="1" errorTitle="Tornádo říká:" error="Pokoušíte se zadat datum, které je v budoucnosti." sqref="F16:F40" xr:uid="{A6D6DC81-9C0D-4585-80DE-3CFBA8102BAE}">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770A30C4-AD8C-4FA3-A5AD-A54289F85031}">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0F8DCB0A-51EA-4459-ADA0-ABF7E0FA712C}">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A562EDA9-F738-4FB2-AAD6-C8E67E77F479}">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ECE00D8C-A1BC-4ECE-96ED-08EA11051223}">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B9FD873-9288-43B9-9589-4E1604DDC826}">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48D06B6-E789-4270-9E2F-B000C21FB2E8}">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2112D04-35E0-442C-B17C-88ADE372C289}">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630D9D90-E5BC-46EA-8477-36EB0F8541DB}">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AD087C89-8FEB-441C-887A-F7904FE453D6}">
          <x14:formula1>
            <xm:f>IF('Základní informace o klubu'!$C$5=$A$1,'Podpůrný list pro výpočty'!$B$66:$B$67,'Podpůrný list pro výpočty'!$B$70:$B$71)</xm:f>
          </x14:formula1>
          <xm:sqref>D6:E6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B3:L31"/>
  <sheetViews>
    <sheetView workbookViewId="0">
      <selection activeCell="G26" sqref="G26"/>
    </sheetView>
  </sheetViews>
  <sheetFormatPr defaultRowHeight="15" x14ac:dyDescent="0.25"/>
  <cols>
    <col min="1" max="1" width="4" style="85" customWidth="1"/>
    <col min="2" max="2" width="24.140625" style="85" customWidth="1"/>
    <col min="3" max="3" width="37" style="85" customWidth="1"/>
    <col min="4" max="5" width="19.28515625" style="85" customWidth="1"/>
    <col min="6" max="6" width="23.28515625" style="85" customWidth="1"/>
    <col min="7" max="7" width="45.140625" style="85" customWidth="1"/>
    <col min="8" max="8" width="14.42578125" style="85" customWidth="1"/>
    <col min="9" max="9" width="11.7109375" style="85" customWidth="1"/>
    <col min="10" max="10" width="17.140625" style="85" customWidth="1"/>
    <col min="11" max="11" width="50.140625" style="85" customWidth="1"/>
    <col min="12" max="12" width="16.85546875" style="85" customWidth="1"/>
    <col min="13" max="16384" width="9.140625" style="85"/>
  </cols>
  <sheetData>
    <row r="3" spans="2:12" ht="26.25" x14ac:dyDescent="0.4">
      <c r="B3" s="127" t="s">
        <v>175</v>
      </c>
      <c r="C3" s="127"/>
      <c r="D3" s="89">
        <f>'Základní informace o klubu'!C24</f>
        <v>0</v>
      </c>
    </row>
    <row r="5" spans="2:12" x14ac:dyDescent="0.25">
      <c r="C5" s="85" t="s">
        <v>118</v>
      </c>
      <c r="D5" s="85" t="s">
        <v>125</v>
      </c>
      <c r="E5" s="85" t="s">
        <v>120</v>
      </c>
      <c r="F5" s="85" t="s">
        <v>119</v>
      </c>
      <c r="G5" s="85" t="s">
        <v>124</v>
      </c>
      <c r="H5" s="85" t="s">
        <v>121</v>
      </c>
      <c r="I5" s="85" t="s">
        <v>122</v>
      </c>
      <c r="J5" s="85" t="s">
        <v>123</v>
      </c>
      <c r="K5" s="85" t="s">
        <v>188</v>
      </c>
      <c r="L5" s="85" t="s">
        <v>178</v>
      </c>
    </row>
    <row r="6" spans="2:12" ht="15.75" x14ac:dyDescent="0.25">
      <c r="B6" s="85" t="str">
        <f>"1."&amp;" od "&amp;C6</f>
        <v>1. od 0</v>
      </c>
      <c r="C6" s="85">
        <f>'Základní informace o klubu'!$C$5</f>
        <v>0</v>
      </c>
      <c r="D6" s="85">
        <f>'Přihláška č. 1'!$D$6</f>
        <v>0</v>
      </c>
      <c r="E6" s="86" t="str">
        <f>'Přehled přihlášek'!C15</f>
        <v/>
      </c>
      <c r="F6" s="87">
        <f>IF('Přihláška č. 1'!$E$12=0,'Přihláška č. 1'!$E$11,'Přihláška č. 1'!$E$11&amp; ", " &amp;'Přihláška č. 1'!$E$12)</f>
        <v>0</v>
      </c>
      <c r="G6" s="86" t="str">
        <f>'Přehled přihlášek'!G15</f>
        <v/>
      </c>
      <c r="H6" s="88" t="str">
        <f>'Přehled přihlášek'!D15</f>
        <v/>
      </c>
      <c r="I6" s="86" t="str">
        <f>'Přehled přihlášek'!E15</f>
        <v/>
      </c>
      <c r="J6" s="86" t="str">
        <f>'Přehled přihlášek'!F15</f>
        <v/>
      </c>
      <c r="K6" s="86" t="str">
        <f>'Přehled přihlášek'!K15</f>
        <v/>
      </c>
    </row>
    <row r="7" spans="2:12" ht="15.75" x14ac:dyDescent="0.25">
      <c r="B7" s="85" t="str">
        <f>"2."&amp;" od "&amp;C7</f>
        <v>2. od 0</v>
      </c>
      <c r="C7" s="85">
        <f>'Základní informace o klubu'!$C$5</f>
        <v>0</v>
      </c>
      <c r="D7" s="85">
        <f>'Přihláška č. 2'!$D$6</f>
        <v>0</v>
      </c>
      <c r="E7" s="86" t="str">
        <f>'Přehled přihlášek'!C16</f>
        <v/>
      </c>
      <c r="F7" s="87">
        <f>IF('Přihláška č. 2'!$E$12=0,'Přihláška č. 2'!$E$11,'Přihláška č. 2'!$E$11&amp; ", " &amp;'Přihláška č. 2'!$E$12)</f>
        <v>0</v>
      </c>
      <c r="G7" s="86" t="str">
        <f>'Přehled přihlášek'!G16</f>
        <v/>
      </c>
      <c r="H7" s="88" t="str">
        <f>'Přehled přihlášek'!D16</f>
        <v/>
      </c>
      <c r="I7" s="86" t="str">
        <f>'Přehled přihlášek'!E16</f>
        <v/>
      </c>
      <c r="J7" s="86" t="str">
        <f>IF('Přihláška č. 2'!$D$10=0,"",IF('Základní informace o klubu'!$C$24&gt;='Přehled přihlášek'!J3,'Přihláška č. 2'!$D$10,""))</f>
        <v/>
      </c>
      <c r="K7" s="86" t="str">
        <f>'Přehled přihlášek'!K16</f>
        <v/>
      </c>
    </row>
    <row r="8" spans="2:12" ht="15.75" x14ac:dyDescent="0.25">
      <c r="B8" s="85" t="str">
        <f>"3."&amp;" od "&amp;C8</f>
        <v>3. od 0</v>
      </c>
      <c r="C8" s="85">
        <f>'Základní informace o klubu'!$C$5</f>
        <v>0</v>
      </c>
      <c r="D8" s="85">
        <f>'Přihláška č. 3'!$D$6</f>
        <v>0</v>
      </c>
      <c r="E8" s="86" t="str">
        <f>'Přehled přihlášek'!C17</f>
        <v/>
      </c>
      <c r="F8" s="87">
        <f>IF('Přihláška č. 3'!$E$12=0,'Přihláška č. 3'!$E$11,'Přihláška č. 3'!$E$11&amp; ", " &amp;'Přihláška č. 3'!$E$12)</f>
        <v>0</v>
      </c>
      <c r="G8" s="86" t="str">
        <f>'Přehled přihlášek'!G17</f>
        <v/>
      </c>
      <c r="H8" s="88" t="str">
        <f>'Přehled přihlášek'!D17</f>
        <v/>
      </c>
      <c r="I8" s="86" t="str">
        <f>'Přehled přihlášek'!E17</f>
        <v/>
      </c>
      <c r="J8" s="86" t="str">
        <f>IF('Přihláška č. 3'!$D$10=0,"",IF('Základní informace o klubu'!$C$24&gt;='Přehled přihlášek'!J4,'Přihláška č. 3'!$D$10,""))</f>
        <v/>
      </c>
      <c r="K8" s="86" t="str">
        <f>'Přehled přihlášek'!K17</f>
        <v/>
      </c>
    </row>
    <row r="9" spans="2:12" ht="15.75" x14ac:dyDescent="0.25">
      <c r="B9" s="85" t="str">
        <f>"4."&amp;" od "&amp;C9</f>
        <v>4. od 0</v>
      </c>
      <c r="C9" s="85">
        <f>'Základní informace o klubu'!$C$5</f>
        <v>0</v>
      </c>
      <c r="D9" s="85">
        <f>'Přihláška č. 4'!$D$6</f>
        <v>0</v>
      </c>
      <c r="E9" s="86" t="str">
        <f>'Přehled přihlášek'!C18</f>
        <v/>
      </c>
      <c r="F9" s="87">
        <f>IF('Přihláška č. 4'!$E$12=0,'Přihláška č. 4'!$E$11,'Přihláška č. 4'!$E$11&amp; ", " &amp;'Přihláška č. 4'!$E$12)</f>
        <v>0</v>
      </c>
      <c r="G9" s="86" t="str">
        <f>'Přehled přihlášek'!G18</f>
        <v/>
      </c>
      <c r="H9" s="88" t="str">
        <f>'Přehled přihlášek'!D18</f>
        <v/>
      </c>
      <c r="I9" s="86" t="str">
        <f>'Přehled přihlášek'!E18</f>
        <v/>
      </c>
      <c r="J9" s="86" t="str">
        <f>IF('Přihláška č. 4'!$D$10=0,"",IF('Základní informace o klubu'!$C$24&gt;='Přehled přihlášek'!J5,'Přihláška č. 4'!$D$10,""))</f>
        <v/>
      </c>
      <c r="K9" s="86" t="str">
        <f>'Přehled přihlášek'!K18</f>
        <v/>
      </c>
    </row>
    <row r="10" spans="2:12" ht="15.75" x14ac:dyDescent="0.25">
      <c r="B10" s="85" t="str">
        <f>"5."&amp;" od "&amp;C10</f>
        <v>5. od 0</v>
      </c>
      <c r="C10" s="85">
        <f>'Základní informace o klubu'!$C$5</f>
        <v>0</v>
      </c>
      <c r="D10" s="85">
        <f>'Přihláška č. 5'!$D$6</f>
        <v>0</v>
      </c>
      <c r="E10" s="86" t="str">
        <f>'Přehled přihlášek'!C19</f>
        <v/>
      </c>
      <c r="F10" s="87">
        <f>IF('Přihláška č. 5'!$E$12=0,'Přihláška č. 5'!$E$11,'Přihláška č. 5'!$E$11&amp; ", " &amp;'Přihláška č. 5'!$E$12)</f>
        <v>0</v>
      </c>
      <c r="G10" s="86" t="str">
        <f>'Přehled přihlášek'!G19</f>
        <v/>
      </c>
      <c r="H10" s="88" t="str">
        <f>'Přehled přihlášek'!D19</f>
        <v/>
      </c>
      <c r="I10" s="86" t="str">
        <f>'Přehled přihlášek'!E19</f>
        <v/>
      </c>
      <c r="J10" s="86" t="str">
        <f>IF('Přihláška č. 5'!$D$10=0,"",IF('Základní informace o klubu'!$C$24&gt;='Přehled přihlášek'!J6,'Přihláška č. 5'!$D$10,""))</f>
        <v/>
      </c>
      <c r="K10" s="86" t="str">
        <f>'Přehled přihlášek'!K19</f>
        <v/>
      </c>
    </row>
    <row r="11" spans="2:12" ht="15.75" x14ac:dyDescent="0.25">
      <c r="B11" s="85" t="str">
        <f>"6."&amp;" od "&amp;C11</f>
        <v>6. od 0</v>
      </c>
      <c r="C11" s="85">
        <f>'Základní informace o klubu'!$C$5</f>
        <v>0</v>
      </c>
      <c r="D11" s="85">
        <f>'Přihláška č. 6'!$D$6</f>
        <v>0</v>
      </c>
      <c r="E11" s="86" t="str">
        <f>'Přehled přihlášek'!C20</f>
        <v/>
      </c>
      <c r="F11" s="87">
        <f>IF('Přihláška č. 6'!$E$12=0,'Přihláška č. 6'!$E$11,'Přihláška č. 6'!$E$11&amp; ", " &amp;'Přihláška č. 6'!$E$12)</f>
        <v>0</v>
      </c>
      <c r="G11" s="86" t="str">
        <f>'Přehled přihlášek'!G20</f>
        <v/>
      </c>
      <c r="H11" s="88" t="str">
        <f>'Přehled přihlášek'!D20</f>
        <v/>
      </c>
      <c r="I11" s="86" t="str">
        <f>'Přehled přihlášek'!E20</f>
        <v/>
      </c>
      <c r="J11" s="86" t="str">
        <f>IF('Přihláška č. 6'!$D$10=0,"",IF('Základní informace o klubu'!$C$24&gt;='Přehled přihlášek'!J7,'Přihláška č. 6'!$D$10,""))</f>
        <v/>
      </c>
      <c r="K11" s="86" t="str">
        <f>'Přehled přihlášek'!K20</f>
        <v/>
      </c>
    </row>
    <row r="12" spans="2:12" ht="15.75" x14ac:dyDescent="0.25">
      <c r="B12" s="85" t="str">
        <f>"7."&amp;" od "&amp;C12</f>
        <v>7. od 0</v>
      </c>
      <c r="C12" s="85">
        <f>'Základní informace o klubu'!$C$5</f>
        <v>0</v>
      </c>
      <c r="D12" s="85">
        <f>'Přihláška č. 7'!$D$6</f>
        <v>0</v>
      </c>
      <c r="E12" s="86" t="str">
        <f>'Přehled přihlášek'!C21</f>
        <v/>
      </c>
      <c r="F12" s="87">
        <f>IF('Přihláška č. 7'!$E$12=0,'Přihláška č. 7'!$E$11,'Přihláška č. 7'!$E$11&amp; ", " &amp;'Přihláška č. 7'!$E$12)</f>
        <v>0</v>
      </c>
      <c r="G12" s="86" t="str">
        <f>'Přehled přihlášek'!G21</f>
        <v/>
      </c>
      <c r="H12" s="88" t="str">
        <f>'Přehled přihlášek'!D21</f>
        <v/>
      </c>
      <c r="I12" s="86" t="str">
        <f>'Přehled přihlášek'!E21</f>
        <v/>
      </c>
      <c r="J12" s="86" t="str">
        <f>IF('Přihláška č. 7'!$D$10=0,"",IF('Základní informace o klubu'!$C$24&gt;='Přehled přihlášek'!J8,'Přihláška č. 7'!$D$10,""))</f>
        <v/>
      </c>
      <c r="K12" s="86" t="str">
        <f>'Přehled přihlášek'!K21</f>
        <v/>
      </c>
    </row>
    <row r="13" spans="2:12" ht="15.75" x14ac:dyDescent="0.25">
      <c r="B13" s="85" t="str">
        <f>"8."&amp;" od "&amp;C13</f>
        <v>8. od 0</v>
      </c>
      <c r="C13" s="85">
        <f>'Základní informace o klubu'!$C$5</f>
        <v>0</v>
      </c>
      <c r="D13" s="85">
        <f>'Přihláška č. 8'!$D$6</f>
        <v>0</v>
      </c>
      <c r="E13" s="86" t="str">
        <f>'Přehled přihlášek'!C22</f>
        <v/>
      </c>
      <c r="F13" s="87">
        <f>IF('Přihláška č. 8'!$E$12=0,'Přihláška č. 8'!$E$11,'Přihláška č. 8'!$E$11&amp; ", " &amp;'Přihláška č. 8'!$E$12)</f>
        <v>0</v>
      </c>
      <c r="G13" s="86" t="str">
        <f>'Přehled přihlášek'!G22</f>
        <v/>
      </c>
      <c r="H13" s="88" t="str">
        <f>'Přehled přihlášek'!D22</f>
        <v/>
      </c>
      <c r="I13" s="86" t="str">
        <f>'Přehled přihlášek'!E22</f>
        <v/>
      </c>
      <c r="J13" s="86" t="str">
        <f>IF('Přihláška č. 8'!$D$10=0,"",IF('Základní informace o klubu'!$C$24&gt;='Přehled přihlášek'!J9,'Přihláška č. 8'!$D$10,""))</f>
        <v/>
      </c>
      <c r="K13" s="86" t="str">
        <f>'Přehled přihlášek'!K22</f>
        <v/>
      </c>
    </row>
    <row r="14" spans="2:12" ht="15.75" x14ac:dyDescent="0.25">
      <c r="B14" s="85" t="str">
        <f>"9."&amp;" od "&amp;C14</f>
        <v>9. od 0</v>
      </c>
      <c r="C14" s="85">
        <f>'Základní informace o klubu'!$C$5</f>
        <v>0</v>
      </c>
      <c r="D14" s="85">
        <f>'Přihláška č. 9'!$D$6</f>
        <v>0</v>
      </c>
      <c r="E14" s="86" t="str">
        <f>'Přehled přihlášek'!C23</f>
        <v/>
      </c>
      <c r="F14" s="87">
        <f>IF('Přihláška č. 9'!$E$12=0,'Přihláška č. 9'!$E$11,'Přihláška č. 9'!$E$11&amp; ", " &amp;'Přihláška č. 9'!$E$12)</f>
        <v>0</v>
      </c>
      <c r="G14" s="86" t="str">
        <f>'Přehled přihlášek'!G23</f>
        <v/>
      </c>
      <c r="H14" s="88" t="str">
        <f>'Přehled přihlášek'!D23</f>
        <v/>
      </c>
      <c r="I14" s="86" t="str">
        <f>'Přehled přihlášek'!E23</f>
        <v/>
      </c>
      <c r="J14" s="86" t="str">
        <f>IF('Přihláška č. 9'!$D$10=0,"",IF('Základní informace o klubu'!$C$24&gt;='Přehled přihlášek'!J10,'Přihláška č. 9'!$D$10,""))</f>
        <v/>
      </c>
      <c r="K14" s="86" t="str">
        <f>'Přehled přihlášek'!K23</f>
        <v/>
      </c>
    </row>
    <row r="15" spans="2:12" ht="15.75" x14ac:dyDescent="0.25">
      <c r="B15" s="85" t="str">
        <f>"10."&amp;" od "&amp;C15</f>
        <v>10. od 0</v>
      </c>
      <c r="C15" s="85">
        <f>'Základní informace o klubu'!$C$5</f>
        <v>0</v>
      </c>
      <c r="D15" s="85">
        <f>'Přihláška č. 10'!$D$6</f>
        <v>0</v>
      </c>
      <c r="E15" s="86" t="str">
        <f>'Přehled přihlášek'!C24</f>
        <v/>
      </c>
      <c r="F15" s="87">
        <f>IF('Přihláška č. 10'!$E$12=0,'Přihláška č. 10'!$E$11,'Přihláška č. 10'!$E$11&amp; ", " &amp;'Přihláška č. 10'!$E$12)</f>
        <v>0</v>
      </c>
      <c r="G15" s="86" t="str">
        <f>'Přehled přihlášek'!G24</f>
        <v/>
      </c>
      <c r="H15" s="88" t="str">
        <f>'Přehled přihlášek'!D24</f>
        <v/>
      </c>
      <c r="I15" s="86" t="str">
        <f>'Přehled přihlášek'!E24</f>
        <v/>
      </c>
      <c r="J15" s="86" t="str">
        <f>IF('Přihláška č. 10'!$D$10=0,"",IF('Základní informace o klubu'!$C$24&gt;='Přehled přihlášek'!J11,'Přihláška č. 10'!$D$10,""))</f>
        <v/>
      </c>
      <c r="K15" s="86" t="str">
        <f>'Přehled přihlášek'!K24</f>
        <v/>
      </c>
    </row>
    <row r="16" spans="2:12" ht="15.75" x14ac:dyDescent="0.25">
      <c r="B16" s="85" t="str">
        <f>"11."&amp;" od "&amp;C16</f>
        <v>11. od 0</v>
      </c>
      <c r="C16" s="85">
        <f>'Základní informace o klubu'!$C$5</f>
        <v>0</v>
      </c>
      <c r="D16" s="85">
        <f>'Přihláška č. 11'!$D$6</f>
        <v>0</v>
      </c>
      <c r="E16" s="86" t="str">
        <f>'Přehled přihlášek'!C25</f>
        <v/>
      </c>
      <c r="F16" s="87">
        <f>IF('Přihláška č. 11'!$E$12=0,'Přihláška č. 11'!$E$11,'Přihláška č. 11'!$E$11&amp; ", " &amp;'Přihláška č. 11'!$E$12)</f>
        <v>0</v>
      </c>
      <c r="G16" s="86" t="str">
        <f>'Přehled přihlášek'!G25</f>
        <v/>
      </c>
      <c r="H16" s="88" t="str">
        <f>'Přehled přihlášek'!D25</f>
        <v/>
      </c>
      <c r="I16" s="86" t="str">
        <f>'Přehled přihlášek'!E25</f>
        <v/>
      </c>
      <c r="J16" s="86" t="str">
        <f>IF('Přihláška č. 11'!$D$10=0,"",IF('Základní informace o klubu'!$C$24&gt;='Přehled přihlášek'!J12,'Přihláška č. 11'!$D$10,""))</f>
        <v/>
      </c>
      <c r="K16" s="86" t="str">
        <f>'Přehled přihlášek'!K25</f>
        <v/>
      </c>
    </row>
    <row r="17" spans="2:11" ht="15.75" x14ac:dyDescent="0.25">
      <c r="B17" s="85" t="str">
        <f>"12."&amp;" od "&amp;C17</f>
        <v>12. od 0</v>
      </c>
      <c r="C17" s="85">
        <f>'Základní informace o klubu'!$C$5</f>
        <v>0</v>
      </c>
      <c r="D17" s="85">
        <f>'Přihláška č. 12'!$D$6</f>
        <v>0</v>
      </c>
      <c r="E17" s="86" t="str">
        <f>'Přehled přihlášek'!C26</f>
        <v/>
      </c>
      <c r="F17" s="87">
        <f>IF('Přihláška č. 12'!$E$12=0,'Přihláška č. 12'!$E$11,'Přihláška č. 12'!$E$11&amp; ", " &amp;'Přihláška č. 12'!$E$12)</f>
        <v>0</v>
      </c>
      <c r="G17" s="86" t="str">
        <f>'Přehled přihlášek'!G26</f>
        <v/>
      </c>
      <c r="H17" s="88" t="str">
        <f>'Přehled přihlášek'!D26</f>
        <v/>
      </c>
      <c r="I17" s="86" t="str">
        <f>'Přehled přihlášek'!E26</f>
        <v/>
      </c>
      <c r="J17" s="86" t="str">
        <f>IF('Přihláška č. 12'!$D$10=0,"",IF('Základní informace o klubu'!$C$24&gt;='Přehled přihlášek'!J13,'Přihláška č. 12'!$D$10,""))</f>
        <v/>
      </c>
      <c r="K17" s="86" t="str">
        <f>'Přehled přihlášek'!K26</f>
        <v/>
      </c>
    </row>
    <row r="18" spans="2:11" ht="15.75" x14ac:dyDescent="0.25">
      <c r="B18" s="85" t="str">
        <f>"13."&amp;" od "&amp;C18</f>
        <v>13. od 0</v>
      </c>
      <c r="C18" s="85">
        <f>'Základní informace o klubu'!$C$5</f>
        <v>0</v>
      </c>
      <c r="D18" s="85">
        <f>'Přihláška č. 13'!$D$6</f>
        <v>0</v>
      </c>
      <c r="E18" s="86" t="str">
        <f>'Přehled přihlášek'!C27</f>
        <v/>
      </c>
      <c r="F18" s="87">
        <f>IF('Přihláška č. 13'!$E$12=0,'Přihláška č. 13'!$E$11,'Přihláška č. 13'!$E$11&amp; ", " &amp;'Přihláška č. 13'!$E$12)</f>
        <v>0</v>
      </c>
      <c r="G18" s="86" t="str">
        <f>'Přehled přihlášek'!G27</f>
        <v/>
      </c>
      <c r="H18" s="88" t="str">
        <f>'Přehled přihlášek'!D27</f>
        <v/>
      </c>
      <c r="I18" s="86" t="str">
        <f>'Přehled přihlášek'!E27</f>
        <v/>
      </c>
      <c r="J18" s="86" t="str">
        <f>IF('Přihláška č. 13'!$D$10=0,"",IF('Základní informace o klubu'!$C$24&gt;='Přehled přihlášek'!J14,'Přihláška č. 13'!$D$10,""))</f>
        <v/>
      </c>
      <c r="K18" s="86" t="str">
        <f>'Přehled přihlášek'!K27</f>
        <v/>
      </c>
    </row>
    <row r="19" spans="2:11" ht="15.75" x14ac:dyDescent="0.25">
      <c r="B19" s="85" t="str">
        <f>"14."&amp;" od "&amp;C19</f>
        <v>14. od 0</v>
      </c>
      <c r="C19" s="85">
        <f>'Základní informace o klubu'!$C$5</f>
        <v>0</v>
      </c>
      <c r="D19" s="85">
        <f>'Přihláška č. 14'!$D$6</f>
        <v>0</v>
      </c>
      <c r="E19" s="86" t="str">
        <f>'Přehled přihlášek'!C28</f>
        <v/>
      </c>
      <c r="F19" s="87">
        <f>IF('Přihláška č. 14'!$E$12=0,'Přihláška č. 14'!$E$11,'Přihláška č. 14'!$E$11&amp; ", " &amp;'Přihláška č. 14'!$E$12)</f>
        <v>0</v>
      </c>
      <c r="G19" s="86" t="str">
        <f>'Přehled přihlášek'!G28</f>
        <v/>
      </c>
      <c r="H19" s="88" t="str">
        <f>'Přehled přihlášek'!D28</f>
        <v/>
      </c>
      <c r="I19" s="86" t="str">
        <f>'Přehled přihlášek'!E28</f>
        <v/>
      </c>
      <c r="J19" s="86" t="str">
        <f>IF('Přihláška č. 14'!$D$10=0,"",IF('Základní informace o klubu'!$C$24&gt;='Přehled přihlášek'!J15,'Přihláška č. 14'!$D$10,""))</f>
        <v/>
      </c>
      <c r="K19" s="86" t="str">
        <f>'Přehled přihlášek'!K28</f>
        <v/>
      </c>
    </row>
    <row r="20" spans="2:11" ht="15.75" x14ac:dyDescent="0.25">
      <c r="B20" s="85" t="str">
        <f>"15."&amp;" od "&amp;C20</f>
        <v>15. od 0</v>
      </c>
      <c r="C20" s="85">
        <f>'Základní informace o klubu'!$C$5</f>
        <v>0</v>
      </c>
      <c r="D20" s="85">
        <f>'Přihláška č. 15'!$D$6</f>
        <v>0</v>
      </c>
      <c r="E20" s="86" t="str">
        <f>'Přehled přihlášek'!C29</f>
        <v/>
      </c>
      <c r="F20" s="87">
        <f>IF('Přihláška č. 15'!$E$12=0,'Přihláška č. 15'!$E$11,'Přihláška č. 15'!$E$11&amp; ", " &amp;'Přihláška č. 15'!$E$12)</f>
        <v>0</v>
      </c>
      <c r="G20" s="86" t="str">
        <f>'Přehled přihlášek'!G29</f>
        <v/>
      </c>
      <c r="H20" s="88" t="str">
        <f>'Přehled přihlášek'!D29</f>
        <v/>
      </c>
      <c r="I20" s="86" t="str">
        <f>'Přehled přihlášek'!E29</f>
        <v/>
      </c>
      <c r="J20" s="86" t="str">
        <f>IF('Přihláška č. 15'!$D$10=0,"",IF('Základní informace o klubu'!$C$24&gt;='Přehled přihlášek'!J16,'Přihláška č. 15'!$D$10,""))</f>
        <v/>
      </c>
      <c r="K20" s="86" t="str">
        <f>'Přehled přihlášek'!K29</f>
        <v/>
      </c>
    </row>
    <row r="21" spans="2:11" ht="15.75" x14ac:dyDescent="0.25">
      <c r="B21" s="85" t="str">
        <f>"16."&amp;" od "&amp;C21</f>
        <v>16. od 0</v>
      </c>
      <c r="C21" s="85">
        <f>'Základní informace o klubu'!$C$5</f>
        <v>0</v>
      </c>
      <c r="D21" s="85">
        <f>'Přihláška č. 16'!$D$6</f>
        <v>0</v>
      </c>
      <c r="E21" s="86" t="str">
        <f>'Přehled přihlášek'!C30</f>
        <v/>
      </c>
      <c r="F21" s="87">
        <f>IF('Přihláška č. 16'!$E$12=0,'Přihláška č. 16'!$E$11,'Přihláška č. 16'!$E$11&amp; ", " &amp;'Přihláška č. 16'!$E$12)</f>
        <v>0</v>
      </c>
      <c r="G21" s="86" t="str">
        <f>'Přehled přihlášek'!G30</f>
        <v/>
      </c>
      <c r="H21" s="88" t="str">
        <f>'Přehled přihlášek'!D30</f>
        <v/>
      </c>
      <c r="I21" s="86" t="str">
        <f>'Přehled přihlášek'!E30</f>
        <v/>
      </c>
      <c r="J21" s="86" t="str">
        <f>IF('Přihláška č. 16'!$D$10=0,"",IF('Základní informace o klubu'!$C$24&gt;='Přehled přihlášek'!J17,'Přihláška č. 16'!$D$10,""))</f>
        <v/>
      </c>
      <c r="K21" s="86" t="str">
        <f>'Přehled přihlášek'!K30</f>
        <v/>
      </c>
    </row>
    <row r="22" spans="2:11" ht="15.75" x14ac:dyDescent="0.25">
      <c r="B22" s="85" t="str">
        <f>"17."&amp;" od "&amp;C22</f>
        <v>17. od 0</v>
      </c>
      <c r="C22" s="85">
        <f>'Základní informace o klubu'!$C$5</f>
        <v>0</v>
      </c>
      <c r="D22" s="85">
        <f>'Přihláška č. 17'!$D$6</f>
        <v>0</v>
      </c>
      <c r="E22" s="86" t="str">
        <f>'Přehled přihlášek'!C31</f>
        <v/>
      </c>
      <c r="F22" s="87">
        <f>IF('Přihláška č. 17'!$E$12=0,'Přihláška č. 17'!$E$11,'Přihláška č. 17'!$E$11&amp; ", " &amp;'Přihláška č. 17'!$E$12)</f>
        <v>0</v>
      </c>
      <c r="G22" s="86" t="str">
        <f>'Přehled přihlášek'!G31</f>
        <v/>
      </c>
      <c r="H22" s="88" t="str">
        <f>'Přehled přihlášek'!D31</f>
        <v/>
      </c>
      <c r="I22" s="86" t="str">
        <f>'Přehled přihlášek'!E31</f>
        <v/>
      </c>
      <c r="J22" s="86" t="str">
        <f>IF('Přihláška č. 17'!$D$10=0,"",IF('Základní informace o klubu'!$C$24&gt;='Přehled přihlášek'!J18,'Přihláška č. 17'!$D$10,""))</f>
        <v/>
      </c>
      <c r="K22" s="86" t="str">
        <f>'Přehled přihlášek'!K31</f>
        <v/>
      </c>
    </row>
    <row r="23" spans="2:11" ht="15.75" x14ac:dyDescent="0.25">
      <c r="B23" s="85" t="str">
        <f>"18."&amp;" od "&amp;C23</f>
        <v>18. od 0</v>
      </c>
      <c r="C23" s="85">
        <f>'Základní informace o klubu'!$C$5</f>
        <v>0</v>
      </c>
      <c r="D23" s="85">
        <f>'Přihláška č. 18'!$D$6</f>
        <v>0</v>
      </c>
      <c r="E23" s="86" t="str">
        <f>'Přehled přihlášek'!C32</f>
        <v/>
      </c>
      <c r="F23" s="87">
        <f>IF('Přihláška č. 18'!$E$12=0,'Přihláška č. 18'!$E$11,'Přihláška č. 18'!$E$11&amp; ", " &amp;'Přihláška č. 18'!$E$12)</f>
        <v>0</v>
      </c>
      <c r="G23" s="86" t="str">
        <f>'Přehled přihlášek'!G32</f>
        <v/>
      </c>
      <c r="H23" s="88" t="str">
        <f>'Přehled přihlášek'!D32</f>
        <v/>
      </c>
      <c r="I23" s="86" t="str">
        <f>'Přehled přihlášek'!E32</f>
        <v/>
      </c>
      <c r="J23" s="86" t="str">
        <f>IF('Přihláška č. 18'!$D$10=0,"",IF('Základní informace o klubu'!$C$24&gt;='Přehled přihlášek'!J19,'Přihláška č. 18'!$D$10,""))</f>
        <v/>
      </c>
      <c r="K23" s="86" t="str">
        <f>'Přehled přihlášek'!K32</f>
        <v/>
      </c>
    </row>
    <row r="24" spans="2:11" ht="15.75" x14ac:dyDescent="0.25">
      <c r="B24" s="85" t="str">
        <f>"19."&amp;" od "&amp;C24</f>
        <v>19. od 0</v>
      </c>
      <c r="C24" s="85">
        <f>'Základní informace o klubu'!$C$5</f>
        <v>0</v>
      </c>
      <c r="D24" s="85">
        <f>'Přihláška č. 19'!$D$6</f>
        <v>0</v>
      </c>
      <c r="E24" s="86" t="str">
        <f>'Přehled přihlášek'!C33</f>
        <v/>
      </c>
      <c r="F24" s="87">
        <f>IF('Přihláška č. 19'!$E$12=0,'Přihláška č. 19'!$E$11,'Přihláška č. 19'!$E$11&amp; ", " &amp;'Přihláška č. 19'!$E$12)</f>
        <v>0</v>
      </c>
      <c r="G24" s="86" t="str">
        <f>'Přehled přihlášek'!G33</f>
        <v/>
      </c>
      <c r="H24" s="88" t="str">
        <f>'Přehled přihlášek'!D33</f>
        <v/>
      </c>
      <c r="I24" s="86" t="str">
        <f>'Přehled přihlášek'!E33</f>
        <v/>
      </c>
      <c r="J24" s="86" t="str">
        <f>IF('Přihláška č. 19'!$D$10=0,"",IF('Základní informace o klubu'!$C$24&gt;='Přehled přihlášek'!J20,'Přihláška č. 19'!$D$10,""))</f>
        <v/>
      </c>
      <c r="K24" s="86" t="str">
        <f>'Přehled přihlášek'!K33</f>
        <v/>
      </c>
    </row>
    <row r="25" spans="2:11" ht="15.75" x14ac:dyDescent="0.25">
      <c r="B25" s="85" t="str">
        <f>"20."&amp;" od "&amp;C25</f>
        <v>20. od 0</v>
      </c>
      <c r="C25" s="85">
        <f>'Základní informace o klubu'!$C$5</f>
        <v>0</v>
      </c>
      <c r="D25" s="85">
        <f>'Přihláška č. 20'!$D$6</f>
        <v>0</v>
      </c>
      <c r="E25" s="86" t="str">
        <f>'Přehled přihlášek'!C34</f>
        <v/>
      </c>
      <c r="F25" s="87">
        <f>IF('Přihláška č. 20'!$E$12=0,'Přihláška č. 20'!$E$11,'Přihláška č. 20'!$E$11&amp; ", " &amp;'Přihláška č. 20'!$E$12)</f>
        <v>0</v>
      </c>
      <c r="G25" s="86" t="str">
        <f>'Přehled přihlášek'!G34</f>
        <v/>
      </c>
      <c r="H25" s="88" t="str">
        <f>'Přehled přihlášek'!D34</f>
        <v/>
      </c>
      <c r="I25" s="86" t="str">
        <f>'Přehled přihlášek'!E34</f>
        <v/>
      </c>
      <c r="J25" s="86" t="str">
        <f>IF('Přihláška č. 20'!$D$10=0,"",IF('Základní informace o klubu'!$C$24&gt;='Přehled přihlášek'!J21,'Přihláška č. 20'!$D$10,""))</f>
        <v/>
      </c>
      <c r="K25" s="86" t="str">
        <f>'Přehled přihlášek'!K34</f>
        <v/>
      </c>
    </row>
    <row r="30" spans="2:11" x14ac:dyDescent="0.25">
      <c r="C30" s="85" t="s">
        <v>118</v>
      </c>
      <c r="D30" s="85" t="s">
        <v>180</v>
      </c>
      <c r="E30" s="85" t="s">
        <v>181</v>
      </c>
      <c r="F30" s="85" t="s">
        <v>182</v>
      </c>
      <c r="G30" s="85" t="s">
        <v>183</v>
      </c>
      <c r="H30" s="85" t="s">
        <v>184</v>
      </c>
      <c r="I30" s="85" t="s">
        <v>185</v>
      </c>
    </row>
    <row r="31" spans="2:11" x14ac:dyDescent="0.25">
      <c r="C31" s="85">
        <f>'Základní informace o klubu'!$C$5</f>
        <v>0</v>
      </c>
      <c r="D31" s="85">
        <f>'Základní informace o klubu'!$C$9</f>
        <v>0</v>
      </c>
      <c r="E31" s="85">
        <f>'Základní informace o klubu'!$C$10</f>
        <v>0</v>
      </c>
      <c r="F31" s="85">
        <f>'Základní informace o klubu'!$C$11</f>
        <v>0</v>
      </c>
      <c r="G31" s="85">
        <f>COUNTIF('Základní informace o klubu'!D15:D22,"*")</f>
        <v>0</v>
      </c>
      <c r="H31" s="85">
        <f>'Základní informace o klubu'!$C$23</f>
        <v>0</v>
      </c>
      <c r="I31" s="85">
        <f>'Základní informace o klubu'!$C$24</f>
        <v>0</v>
      </c>
    </row>
  </sheetData>
  <mergeCells count="1">
    <mergeCell ref="B3:C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klubu'!C24&gt;=14,IF('Základní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J7SAqiDJy7k1CBTFxa9Lr1z3w3JbGpYorZypkdel923AmoDJ15wnb90KwEXxH+LyHzCo60KsISPd+Clb/+kyCw==" saltValue="lmhN2lOz92HPMMRzZpk+9Q=="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83" priority="4">
      <formula>D4=""</formula>
    </cfRule>
  </conditionalFormatting>
  <conditionalFormatting sqref="B16:B40">
    <cfRule type="expression" dxfId="82" priority="1">
      <formula>OR(AND(C16=0,D16=0),F16=0)=FALSE</formula>
    </cfRule>
  </conditionalFormatting>
  <conditionalFormatting sqref="A1:G1">
    <cfRule type="expression" dxfId="81" priority="3">
      <formula>$A$1&lt;&gt;$J$3</formula>
    </cfRule>
  </conditionalFormatting>
  <conditionalFormatting sqref="A2:H40">
    <cfRule type="expression" dxfId="80" priority="2">
      <formula>$A$1&lt;&gt;$J$3</formula>
    </cfRule>
  </conditionalFormatting>
  <conditionalFormatting sqref="B16:B39">
    <cfRule type="expression" dxfId="79" priority="5">
      <formula>$D$10&gt;=L2</formula>
    </cfRule>
  </conditionalFormatting>
  <conditionalFormatting sqref="C16:C39">
    <cfRule type="expression" dxfId="78" priority="6">
      <formula>$D$10&gt;=L2</formula>
    </cfRule>
  </conditionalFormatting>
  <conditionalFormatting sqref="F16:F39">
    <cfRule type="expression" dxfId="77" priority="8">
      <formula>$D$10&gt;=L2</formula>
    </cfRule>
  </conditionalFormatting>
  <conditionalFormatting sqref="G16:G39">
    <cfRule type="expression" dxfId="76" priority="9">
      <formula>$D$10&gt;=L2</formula>
    </cfRule>
  </conditionalFormatting>
  <conditionalFormatting sqref="D16:E39">
    <cfRule type="expression" dxfId="75" priority="7">
      <formula>$D$10&gt;=L2</formula>
    </cfRule>
  </conditionalFormatting>
  <conditionalFormatting sqref="B40:F40">
    <cfRule type="expression" dxfId="74" priority="11">
      <formula>$D$10=$L$26</formula>
    </cfRule>
  </conditionalFormatting>
  <conditionalFormatting sqref="G40">
    <cfRule type="expression" dxfId="73" priority="10">
      <formula>$D$10=$L$26</formula>
    </cfRule>
  </conditionalFormatting>
  <conditionalFormatting sqref="F11">
    <cfRule type="expression" dxfId="72" priority="12">
      <formula>$F$11=$J$4</formula>
    </cfRule>
  </conditionalFormatting>
  <dataValidations count="5">
    <dataValidation type="date" operator="lessThanOrEqual" allowBlank="1" showErrorMessage="1" errorTitle="Tornádo říká:" error="Pokoušíte se zadat datum, které je v budoucnosti." sqref="F16:F40" xr:uid="{79F8D0FD-8FBD-483F-84CA-64839F0489DF}">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785D018B-899B-4E79-A7B4-C9FC9B2659F7}">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3693DCD0-83BC-42F0-B24B-06E2657F9728}">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ACA8563B-5976-486D-BB0E-7BA59289922E}">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04AF56DF-01F1-4465-915C-8D13C9F3AC65}">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2E7B9F4F-5BF6-4F69-B1C6-4F243A2B3277}">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6CDCECDB-458F-4F93-AB31-970BDE852A08}">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1A6E9C7-C2CD-4372-A9CF-46BC7D4DDB4F}">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F928CABA-5536-45CB-B8DC-9DBE500E39F0}">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32A603A2-44C5-4378-9776-EA26A3C6A2AB}">
          <x14:formula1>
            <xm:f>IF('Základní informace o klubu'!$C$5=$A$1,'Podpůrný list pro výpočty'!$B$66:$B$67,'Podpůrný list pro výpočty'!$B$70:$B$71)</xm:f>
          </x14:formula1>
          <xm:sqref>D6:E6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klubu'!C24&gt;=15,IF('Základní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t7RNn/mCup10JsS4LUQr99BA2HdQaZ+9fdMlPnovGRudzJgpA2kVrZGJmKJkufTdWlMBbIdgTiJAd533u6+8hA==" saltValue="JwxQhWNh/5RjNxH2/aCmE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71" priority="4">
      <formula>D4=""</formula>
    </cfRule>
  </conditionalFormatting>
  <conditionalFormatting sqref="B16:B40">
    <cfRule type="expression" dxfId="70" priority="1">
      <formula>OR(AND(C16=0,D16=0),F16=0)=FALSE</formula>
    </cfRule>
  </conditionalFormatting>
  <conditionalFormatting sqref="A1:G1">
    <cfRule type="expression" dxfId="69" priority="3">
      <formula>$A$1&lt;&gt;$J$3</formula>
    </cfRule>
  </conditionalFormatting>
  <conditionalFormatting sqref="A2:H40">
    <cfRule type="expression" dxfId="68" priority="2">
      <formula>$A$1&lt;&gt;$J$3</formula>
    </cfRule>
  </conditionalFormatting>
  <conditionalFormatting sqref="B16:B39">
    <cfRule type="expression" dxfId="67" priority="5">
      <formula>$D$10&gt;=L2</formula>
    </cfRule>
  </conditionalFormatting>
  <conditionalFormatting sqref="C16:C39">
    <cfRule type="expression" dxfId="66" priority="6">
      <formula>$D$10&gt;=L2</formula>
    </cfRule>
  </conditionalFormatting>
  <conditionalFormatting sqref="F16:F39">
    <cfRule type="expression" dxfId="65" priority="8">
      <formula>$D$10&gt;=L2</formula>
    </cfRule>
  </conditionalFormatting>
  <conditionalFormatting sqref="G16:G39">
    <cfRule type="expression" dxfId="64" priority="9">
      <formula>$D$10&gt;=L2</formula>
    </cfRule>
  </conditionalFormatting>
  <conditionalFormatting sqref="D16:E39">
    <cfRule type="expression" dxfId="63" priority="7">
      <formula>$D$10&gt;=L2</formula>
    </cfRule>
  </conditionalFormatting>
  <conditionalFormatting sqref="B40:F40">
    <cfRule type="expression" dxfId="62" priority="11">
      <formula>$D$10=$L$26</formula>
    </cfRule>
  </conditionalFormatting>
  <conditionalFormatting sqref="G40">
    <cfRule type="expression" dxfId="61" priority="10">
      <formula>$D$10=$L$26</formula>
    </cfRule>
  </conditionalFormatting>
  <conditionalFormatting sqref="F11">
    <cfRule type="expression" dxfId="60" priority="12">
      <formula>$F$11=$J$4</formula>
    </cfRule>
  </conditionalFormatting>
  <dataValidations count="5">
    <dataValidation type="date" operator="lessThanOrEqual" allowBlank="1" showErrorMessage="1" errorTitle="Tornádo říká:" error="Pokoušíte se zadat datum, které je v budoucnosti." sqref="F16:F40" xr:uid="{832FBE79-5A0B-4A31-90F7-79EDBA361166}">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ABD777B9-509E-4FA1-BDEA-E3F3B3CC42D3}">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8C2987C5-D280-460B-82EF-ACE48469A811}">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F47CD2E1-6885-489F-BC6A-BE4FA83DB1DB}">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3CF4CD24-B570-4448-B825-65348729B722}">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14014AC1-DCB7-4F94-A7CB-AADD24D2FFFF}">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EB47894C-EF8F-4504-97F2-038DD6725D0D}">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32C3548E-FAC8-46A6-92B9-A1CA710399ED}">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D151EA98-61A6-4C43-B2A7-17DDAB69B3A7}">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CE0C85CF-DEA8-4479-93A1-BFDFCADF890B}">
          <x14:formula1>
            <xm:f>IF('Základní informace o klubu'!$C$5=$A$1,'Podpůrný list pro výpočty'!$B$66:$B$67,'Podpůrný list pro výpočty'!$B$70:$B$71)</xm:f>
          </x14:formula1>
          <xm:sqref>D6:E6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klubu'!C24&gt;=16,IF('Základní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ro+VPb5zkU7lnK+smMa68rgXQu0DLJHCMY3XUQmXtTkBWVlwY7c8MwSNum3C/RSX9vYyPo530V+jjSwX0JBwqQ==" saltValue="tZjg9OlKBh5qhvhsUw1poA=="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59" priority="4">
      <formula>D4=""</formula>
    </cfRule>
  </conditionalFormatting>
  <conditionalFormatting sqref="B16:B40">
    <cfRule type="expression" dxfId="58" priority="1">
      <formula>OR(AND(C16=0,D16=0),F16=0)=FALSE</formula>
    </cfRule>
  </conditionalFormatting>
  <conditionalFormatting sqref="A1:G1">
    <cfRule type="expression" dxfId="57" priority="3">
      <formula>$A$1&lt;&gt;$J$3</formula>
    </cfRule>
  </conditionalFormatting>
  <conditionalFormatting sqref="A2:H40">
    <cfRule type="expression" dxfId="56" priority="2">
      <formula>$A$1&lt;&gt;$J$3</formula>
    </cfRule>
  </conditionalFormatting>
  <conditionalFormatting sqref="B16:B39">
    <cfRule type="expression" dxfId="55" priority="5">
      <formula>$D$10&gt;=L2</formula>
    </cfRule>
  </conditionalFormatting>
  <conditionalFormatting sqref="C16:C39">
    <cfRule type="expression" dxfId="54" priority="6">
      <formula>$D$10&gt;=L2</formula>
    </cfRule>
  </conditionalFormatting>
  <conditionalFormatting sqref="F16:F39">
    <cfRule type="expression" dxfId="53" priority="8">
      <formula>$D$10&gt;=L2</formula>
    </cfRule>
  </conditionalFormatting>
  <conditionalFormatting sqref="G16:G39">
    <cfRule type="expression" dxfId="52" priority="9">
      <formula>$D$10&gt;=L2</formula>
    </cfRule>
  </conditionalFormatting>
  <conditionalFormatting sqref="D16:E39">
    <cfRule type="expression" dxfId="51" priority="7">
      <formula>$D$10&gt;=L2</formula>
    </cfRule>
  </conditionalFormatting>
  <conditionalFormatting sqref="B40:F40">
    <cfRule type="expression" dxfId="50" priority="11">
      <formula>$D$10=$L$26</formula>
    </cfRule>
  </conditionalFormatting>
  <conditionalFormatting sqref="G40">
    <cfRule type="expression" dxfId="49" priority="10">
      <formula>$D$10=$L$26</formula>
    </cfRule>
  </conditionalFormatting>
  <conditionalFormatting sqref="F11">
    <cfRule type="expression" dxfId="48" priority="12">
      <formula>$F$11=$J$4</formula>
    </cfRule>
  </conditionalFormatting>
  <dataValidations count="5">
    <dataValidation type="date" operator="lessThanOrEqual" allowBlank="1" showErrorMessage="1" errorTitle="Tornádo říká:" error="Pokoušíte se zadat datum, které je v budoucnosti." sqref="F16:F40" xr:uid="{0511C0B1-F88E-4DA8-9400-B8417918A059}">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D96371F2-07B8-44A2-B676-0A96180B4F63}">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47A1B502-8D1E-47F7-B3AB-4C0553A1DCE7}">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F66A2629-1461-4D91-B4C1-107F724102F1}">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D2D7EAE7-7CFD-4C1D-BE78-9505F8883A6B}">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ECBBEBDA-6A22-4E2C-A2FF-BA607553F5B0}">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A04EE5BC-27A8-4752-A91D-4B8A04251C2C}">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BEBFD1DD-D462-4332-B12B-53337C3227D7}">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84E5DF5B-0CD1-4107-AAE6-C52AFCAB8771}">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931FD1F2-D250-409A-8E9A-8E8B31B55A3E}">
          <x14:formula1>
            <xm:f>IF('Základní informace o klubu'!$C$5=$A$1,'Podpůrný list pro výpočty'!$B$66:$B$67,'Podpůrný list pro výpočty'!$B$70:$B$71)</xm:f>
          </x14:formula1>
          <xm:sqref>D6:E6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klubu'!C24&gt;=17,IF('Základní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7BFOVTVeA9zHcWZG26+FNvkwuJoLw6yE3m0h77zvRRgGtlPw9ro9lhtTj8YhqOvcxNjCKHCQSRiCcBTiZ5LlZQ==" saltValue="iChH3v77fXJNu6AFg2lGPg=="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47" priority="4">
      <formula>D4=""</formula>
    </cfRule>
  </conditionalFormatting>
  <conditionalFormatting sqref="B16:B40">
    <cfRule type="expression" dxfId="46" priority="1">
      <formula>OR(AND(C16=0,D16=0),F16=0)=FALSE</formula>
    </cfRule>
  </conditionalFormatting>
  <conditionalFormatting sqref="A1:G1">
    <cfRule type="expression" dxfId="45" priority="3">
      <formula>$A$1&lt;&gt;$J$3</formula>
    </cfRule>
  </conditionalFormatting>
  <conditionalFormatting sqref="A2:H40">
    <cfRule type="expression" dxfId="44" priority="2">
      <formula>$A$1&lt;&gt;$J$3</formula>
    </cfRule>
  </conditionalFormatting>
  <conditionalFormatting sqref="B16:B39">
    <cfRule type="expression" dxfId="43" priority="5">
      <formula>$D$10&gt;=L2</formula>
    </cfRule>
  </conditionalFormatting>
  <conditionalFormatting sqref="C16:C39">
    <cfRule type="expression" dxfId="42" priority="6">
      <formula>$D$10&gt;=L2</formula>
    </cfRule>
  </conditionalFormatting>
  <conditionalFormatting sqref="F16:F39">
    <cfRule type="expression" dxfId="41" priority="8">
      <formula>$D$10&gt;=L2</formula>
    </cfRule>
  </conditionalFormatting>
  <conditionalFormatting sqref="G16:G39">
    <cfRule type="expression" dxfId="40" priority="9">
      <formula>$D$10&gt;=L2</formula>
    </cfRule>
  </conditionalFormatting>
  <conditionalFormatting sqref="D16:E39">
    <cfRule type="expression" dxfId="39" priority="7">
      <formula>$D$10&gt;=L2</formula>
    </cfRule>
  </conditionalFormatting>
  <conditionalFormatting sqref="B40:F40">
    <cfRule type="expression" dxfId="38" priority="11">
      <formula>$D$10=$L$26</formula>
    </cfRule>
  </conditionalFormatting>
  <conditionalFormatting sqref="G40">
    <cfRule type="expression" dxfId="37" priority="10">
      <formula>$D$10=$L$26</formula>
    </cfRule>
  </conditionalFormatting>
  <conditionalFormatting sqref="F11">
    <cfRule type="expression" dxfId="36" priority="12">
      <formula>$F$11=$J$4</formula>
    </cfRule>
  </conditionalFormatting>
  <dataValidations count="5">
    <dataValidation type="date" operator="lessThanOrEqual" allowBlank="1" showErrorMessage="1" errorTitle="Tornádo říká:" error="Pokoušíte se zadat datum, které je v budoucnosti." sqref="F16:F40" xr:uid="{3E3A0125-45F8-47CD-BB17-5EBE81CFD1E5}">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AD31D8C1-73EE-464F-B566-DCCA768102A7}">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FA8387F3-1968-4E0A-B48D-7AEC7081664B}">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10C0307D-B02E-449F-84C4-FBFFBB52F1EE}">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E3D53233-6813-49C3-886C-BC50AB983BE4}">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6EFD7559-D726-4048-84E6-627B377687F5}">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C2B03F7-459D-4355-B0DD-258663839002}">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E379A6F-FC0C-470F-B5A4-868AB4ED7546}">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2DC40D08-F18B-4110-B4CF-EDDF6934890B}">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F7C43B98-7C0A-4C9B-933C-DBA313ED6BCF}">
          <x14:formula1>
            <xm:f>IF('Základní informace o klubu'!$C$5=$A$1,'Podpůrný list pro výpočty'!$B$66:$B$67,'Podpůrný list pro výpočty'!$B$70:$B$71)</xm:f>
          </x14:formula1>
          <xm:sqref>D6:E6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klubu'!C24&gt;=18,IF('Základní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FpWzfIn/yR4L5XbMpCUgsprjVhxOUgOgANHXr6zXVAOBEDzn7K/UcyeTvYInhe3gPX06Ac8Ky6JZJfj618hLLg==" saltValue="8qZf76zP0sjyaLETLxeQu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35" priority="4">
      <formula>D4=""</formula>
    </cfRule>
  </conditionalFormatting>
  <conditionalFormatting sqref="B16:B40">
    <cfRule type="expression" dxfId="34" priority="1">
      <formula>OR(AND(C16=0,D16=0),F16=0)=FALSE</formula>
    </cfRule>
  </conditionalFormatting>
  <conditionalFormatting sqref="A1:G1">
    <cfRule type="expression" dxfId="33" priority="3">
      <formula>$A$1&lt;&gt;$J$3</formula>
    </cfRule>
  </conditionalFormatting>
  <conditionalFormatting sqref="A2:H40">
    <cfRule type="expression" dxfId="32" priority="2">
      <formula>$A$1&lt;&gt;$J$3</formula>
    </cfRule>
  </conditionalFormatting>
  <conditionalFormatting sqref="B16:B39">
    <cfRule type="expression" dxfId="31" priority="5">
      <formula>$D$10&gt;=L2</formula>
    </cfRule>
  </conditionalFormatting>
  <conditionalFormatting sqref="C16:C39">
    <cfRule type="expression" dxfId="30" priority="6">
      <formula>$D$10&gt;=L2</formula>
    </cfRule>
  </conditionalFormatting>
  <conditionalFormatting sqref="F16:F39">
    <cfRule type="expression" dxfId="29" priority="8">
      <formula>$D$10&gt;=L2</formula>
    </cfRule>
  </conditionalFormatting>
  <conditionalFormatting sqref="G16:G39">
    <cfRule type="expression" dxfId="28" priority="9">
      <formula>$D$10&gt;=L2</formula>
    </cfRule>
  </conditionalFormatting>
  <conditionalFormatting sqref="D16:E39">
    <cfRule type="expression" dxfId="27" priority="7">
      <formula>$D$10&gt;=L2</formula>
    </cfRule>
  </conditionalFormatting>
  <conditionalFormatting sqref="B40:F40">
    <cfRule type="expression" dxfId="26" priority="11">
      <formula>$D$10=$L$26</formula>
    </cfRule>
  </conditionalFormatting>
  <conditionalFormatting sqref="G40">
    <cfRule type="expression" dxfId="25" priority="10">
      <formula>$D$10=$L$26</formula>
    </cfRule>
  </conditionalFormatting>
  <conditionalFormatting sqref="F11">
    <cfRule type="expression" dxfId="24" priority="12">
      <formula>$F$11=$J$4</formula>
    </cfRule>
  </conditionalFormatting>
  <dataValidations count="5">
    <dataValidation type="date" operator="lessThanOrEqual" allowBlank="1" showErrorMessage="1" errorTitle="Tornádo říká:" error="Pokoušíte se zadat datum, které je v budoucnosti." sqref="F16:F40" xr:uid="{5739A78A-A943-48C9-BA20-DADC56D00564}">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748BC523-55DC-4AD0-8B1F-945FB815FC2B}">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6AAEC402-4D14-4E6D-B633-0E6F5313C035}">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BA859CFE-8A4C-49E5-ABFD-716FB9849018}">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50E62C30-EE5D-449E-A059-6BD03539FBB3}">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78DF2064-67B5-40EE-8291-EF8297E3ED6F}">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736219FE-6B20-45E0-9FF3-2C7416A445AA}">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D1AE9AD9-136F-47D2-BCFA-506391CC5C40}">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5802F79D-D9EA-4CD4-9CE1-E5F9A0E4FEB4}">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6D9C453B-F0BE-485A-B3F2-53607D4F24F3}">
          <x14:formula1>
            <xm:f>IF('Základní informace o klubu'!$C$5=$A$1,'Podpůrný list pro výpočty'!$B$66:$B$67,'Podpůrný list pro výpočty'!$B$70:$B$71)</xm:f>
          </x14:formula1>
          <xm:sqref>D6:E6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klubu'!C24&gt;=19,IF('Základní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Qpabxouqee5ieBXbrPorY23kzQaohaiTXL0V/QJctlcJGOybSshqt76buKMGecOkV9os6Z3WJMf+duJBVWxb5w==" saltValue="hVUNYl8CmefaNx6Ro2Lng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23" priority="4">
      <formula>D4=""</formula>
    </cfRule>
  </conditionalFormatting>
  <conditionalFormatting sqref="B16:B40">
    <cfRule type="expression" dxfId="22" priority="1">
      <formula>OR(AND(C16=0,D16=0),F16=0)=FALSE</formula>
    </cfRule>
  </conditionalFormatting>
  <conditionalFormatting sqref="A1:G1">
    <cfRule type="expression" dxfId="21" priority="3">
      <formula>$A$1&lt;&gt;$J$3</formula>
    </cfRule>
  </conditionalFormatting>
  <conditionalFormatting sqref="A2:H40">
    <cfRule type="expression" dxfId="20" priority="2">
      <formula>$A$1&lt;&gt;$J$3</formula>
    </cfRule>
  </conditionalFormatting>
  <conditionalFormatting sqref="B16:B39">
    <cfRule type="expression" dxfId="19" priority="5">
      <formula>$D$10&gt;=L2</formula>
    </cfRule>
  </conditionalFormatting>
  <conditionalFormatting sqref="C16:C39">
    <cfRule type="expression" dxfId="18" priority="6">
      <formula>$D$10&gt;=L2</formula>
    </cfRule>
  </conditionalFormatting>
  <conditionalFormatting sqref="F16:F39">
    <cfRule type="expression" dxfId="17" priority="8">
      <formula>$D$10&gt;=L2</formula>
    </cfRule>
  </conditionalFormatting>
  <conditionalFormatting sqref="G16:G39">
    <cfRule type="expression" dxfId="16" priority="9">
      <formula>$D$10&gt;=L2</formula>
    </cfRule>
  </conditionalFormatting>
  <conditionalFormatting sqref="D16:E39">
    <cfRule type="expression" dxfId="15" priority="7">
      <formula>$D$10&gt;=L2</formula>
    </cfRule>
  </conditionalFormatting>
  <conditionalFormatting sqref="B40:F40">
    <cfRule type="expression" dxfId="14" priority="11">
      <formula>$D$10=$L$26</formula>
    </cfRule>
  </conditionalFormatting>
  <conditionalFormatting sqref="G40">
    <cfRule type="expression" dxfId="13" priority="10">
      <formula>$D$10=$L$26</formula>
    </cfRule>
  </conditionalFormatting>
  <conditionalFormatting sqref="F11">
    <cfRule type="expression" dxfId="12" priority="12">
      <formula>$F$11=$J$4</formula>
    </cfRule>
  </conditionalFormatting>
  <dataValidations count="5">
    <dataValidation type="date" operator="lessThanOrEqual" allowBlank="1" showErrorMessage="1" errorTitle="Tornádo říká:" error="Pokoušíte se zadat datum, které je v budoucnosti." sqref="F16:F40" xr:uid="{AFF5F63C-F085-4DFA-8EAA-6F670806085B}">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D387A663-9DE2-4CEB-B9B8-F56F81466982}">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4D973C93-6F2A-4524-A520-016B1193F664}">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0C663FFC-5370-45B8-82F9-EE605EC51B74}">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60360243-9D0C-446B-A137-A9AEC3099BAF}">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76F84EAA-66AC-4114-965C-C24B1B18BC5E}">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1161458B-4E1D-46C3-BC23-A4BE626D539C}">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8A7D67F8-56E8-445D-BA78-484D164A56CC}">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EB6BF024-83DF-43D0-A851-7908DBD5ABCF}">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108070E5-0071-4E84-AFB5-E00AB6F6E382}">
          <x14:formula1>
            <xm:f>IF('Základní informace o klubu'!$C$5=$A$1,'Podpůrný list pro výpočty'!$B$66:$B$67,'Podpůrný list pro výpočty'!$B$70:$B$71)</xm:f>
          </x14:formula1>
          <xm:sqref>D6:E6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klubu'!C24&gt;=20,IF('Základní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dANHmOJFgBdJ5SUNQcnUhu8qy2mmFY55j55NOl0iGEbyNxG3aURFqne45ossteJC58gFKqxrt02Va2/JSEw/fQ==" saltValue="Q0JuYNxEz2QZPqVpnR5iN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11" priority="4">
      <formula>D4=""</formula>
    </cfRule>
  </conditionalFormatting>
  <conditionalFormatting sqref="B16:B40">
    <cfRule type="expression" dxfId="10" priority="1">
      <formula>OR(AND(C16=0,D16=0),F16=0)=FALSE</formula>
    </cfRule>
  </conditionalFormatting>
  <conditionalFormatting sqref="A1:G1">
    <cfRule type="expression" dxfId="9" priority="3">
      <formula>$A$1&lt;&gt;$J$3</formula>
    </cfRule>
  </conditionalFormatting>
  <conditionalFormatting sqref="A2:H40">
    <cfRule type="expression" dxfId="8" priority="2">
      <formula>$A$1&lt;&gt;$J$3</formula>
    </cfRule>
  </conditionalFormatting>
  <conditionalFormatting sqref="B16:B39">
    <cfRule type="expression" dxfId="7" priority="5">
      <formula>$D$10&gt;=L2</formula>
    </cfRule>
  </conditionalFormatting>
  <conditionalFormatting sqref="C16:C39">
    <cfRule type="expression" dxfId="6" priority="6">
      <formula>$D$10&gt;=L2</formula>
    </cfRule>
  </conditionalFormatting>
  <conditionalFormatting sqref="F16:F39">
    <cfRule type="expression" dxfId="5" priority="8">
      <formula>$D$10&gt;=L2</formula>
    </cfRule>
  </conditionalFormatting>
  <conditionalFormatting sqref="G16:G39">
    <cfRule type="expression" dxfId="4" priority="9">
      <formula>$D$10&gt;=L2</formula>
    </cfRule>
  </conditionalFormatting>
  <conditionalFormatting sqref="D16:E39">
    <cfRule type="expression" dxfId="3" priority="7">
      <formula>$D$10&gt;=L2</formula>
    </cfRule>
  </conditionalFormatting>
  <conditionalFormatting sqref="B40:F40">
    <cfRule type="expression" dxfId="2" priority="11">
      <formula>$D$10=$L$26</formula>
    </cfRule>
  </conditionalFormatting>
  <conditionalFormatting sqref="G40">
    <cfRule type="expression" dxfId="1" priority="10">
      <formula>$D$10=$L$26</formula>
    </cfRule>
  </conditionalFormatting>
  <conditionalFormatting sqref="F11">
    <cfRule type="expression" dxfId="0" priority="12">
      <formula>$F$11=$J$4</formula>
    </cfRule>
  </conditionalFormatting>
  <dataValidations count="5">
    <dataValidation type="date" operator="lessThanOrEqual" allowBlank="1" showErrorMessage="1" errorTitle="Tornádo říká:" error="Pokoušíte se zadat datum, které je v budoucnosti." sqref="F16:F40" xr:uid="{23A91214-BAB8-4621-B1A3-B40D44849C02}">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9B6D9D8B-EDD6-4267-838D-11CB784DC217}">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FCB99E68-780D-42B7-946B-4FEBD488C901}">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AD4007DF-940C-4191-BCB6-07274FC9DA09}">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D8013AFE-45C3-4EC2-A3CD-7518BBCA728C}">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DD42910A-6FA9-432B-A18C-1CA6ADD908A5}">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5F454D4C-7E51-488B-B5D4-34C7F3CCC676}">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450A9129-539B-4445-97DA-2226ADF4BB6C}">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073E315D-900C-4DA3-BAB3-665FB93D216F}">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D905F004-0881-49F7-877A-6D93C895EC7F}">
          <x14:formula1>
            <xm:f>IF('Základní informace o klubu'!$C$5=$A$1,'Podpůrný list pro výpočty'!$B$66:$B$67,'Podpůrný list pro výpočty'!$B$70:$B$71)</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26A4E-D427-40E5-8B91-83AFA1A2F255}">
  <sheetPr>
    <tabColor rgb="FFFF0000"/>
  </sheetPr>
  <dimension ref="A1:E52"/>
  <sheetViews>
    <sheetView showGridLines="0" workbookViewId="0">
      <selection activeCell="A76" sqref="A76"/>
    </sheetView>
  </sheetViews>
  <sheetFormatPr defaultRowHeight="15" x14ac:dyDescent="0.25"/>
  <cols>
    <col min="1" max="1" width="1.42578125" style="26" customWidth="1"/>
    <col min="2" max="2" width="26.42578125" style="26" customWidth="1"/>
    <col min="3" max="3" width="33.5703125" style="26" customWidth="1"/>
    <col min="4" max="4" width="35.7109375" style="26" customWidth="1"/>
    <col min="5" max="5" width="66.5703125" style="26" customWidth="1"/>
    <col min="6" max="10" width="9.140625" style="26"/>
    <col min="11" max="11" width="74.140625" style="26" customWidth="1"/>
    <col min="12" max="16384" width="9.140625" style="26"/>
  </cols>
  <sheetData>
    <row r="1" spans="1:5" ht="28.5" customHeight="1" x14ac:dyDescent="0.45">
      <c r="A1" s="130" t="s">
        <v>239</v>
      </c>
      <c r="B1" s="130"/>
      <c r="C1" s="130"/>
      <c r="D1" s="130"/>
    </row>
    <row r="2" spans="1:5" ht="28.5" x14ac:dyDescent="0.45">
      <c r="A2" s="130" t="s">
        <v>240</v>
      </c>
      <c r="B2" s="130"/>
      <c r="C2" s="130"/>
      <c r="D2" s="130"/>
    </row>
    <row r="3" spans="1:5" s="119" customFormat="1" ht="15" customHeight="1" x14ac:dyDescent="0.45">
      <c r="A3" s="47"/>
      <c r="B3" s="47"/>
      <c r="C3" s="47"/>
      <c r="D3" s="47"/>
    </row>
    <row r="4" spans="1:5" ht="75" customHeight="1" x14ac:dyDescent="0.25">
      <c r="B4" s="131" t="s">
        <v>241</v>
      </c>
      <c r="C4" s="131"/>
      <c r="D4" s="131"/>
    </row>
    <row r="6" spans="1:5" x14ac:dyDescent="0.25">
      <c r="B6" s="132" t="s">
        <v>242</v>
      </c>
      <c r="C6" s="132"/>
      <c r="D6" s="132"/>
    </row>
    <row r="7" spans="1:5" x14ac:dyDescent="0.25">
      <c r="B7" s="120" t="s">
        <v>243</v>
      </c>
      <c r="C7" s="116" t="s">
        <v>244</v>
      </c>
      <c r="D7" s="116" t="s">
        <v>245</v>
      </c>
    </row>
    <row r="8" spans="1:5" x14ac:dyDescent="0.25">
      <c r="B8" s="120" t="s">
        <v>246</v>
      </c>
      <c r="C8" s="121">
        <v>777060218</v>
      </c>
      <c r="D8" s="116" t="s">
        <v>247</v>
      </c>
    </row>
    <row r="9" spans="1:5" x14ac:dyDescent="0.25">
      <c r="B9" s="116"/>
      <c r="C9" s="116"/>
      <c r="D9" s="116"/>
    </row>
    <row r="10" spans="1:5" x14ac:dyDescent="0.25">
      <c r="B10" s="64" t="s">
        <v>248</v>
      </c>
    </row>
    <row r="11" spans="1:5" ht="31.5" customHeight="1" x14ac:dyDescent="0.25">
      <c r="B11" s="122" t="s">
        <v>249</v>
      </c>
      <c r="C11" s="128" t="s">
        <v>250</v>
      </c>
      <c r="D11" s="128"/>
    </row>
    <row r="12" spans="1:5" ht="31.5" customHeight="1" x14ac:dyDescent="0.25">
      <c r="B12" s="122" t="s">
        <v>251</v>
      </c>
      <c r="C12" s="128" t="s">
        <v>252</v>
      </c>
      <c r="D12" s="128"/>
    </row>
    <row r="13" spans="1:5" ht="31.5" customHeight="1" x14ac:dyDescent="0.25">
      <c r="B13" s="122" t="s">
        <v>253</v>
      </c>
      <c r="C13" s="128" t="s">
        <v>254</v>
      </c>
      <c r="D13" s="128"/>
      <c r="E13" s="123"/>
    </row>
    <row r="14" spans="1:5" ht="31.5" customHeight="1" x14ac:dyDescent="0.25">
      <c r="B14" s="117"/>
      <c r="C14" s="124"/>
      <c r="D14" s="124"/>
      <c r="E14" s="123"/>
    </row>
    <row r="15" spans="1:5" ht="31.5" customHeight="1" x14ac:dyDescent="0.25">
      <c r="B15" s="117"/>
      <c r="C15" s="124"/>
      <c r="D15" s="124"/>
      <c r="E15" s="123"/>
    </row>
    <row r="16" spans="1:5" ht="31.5" customHeight="1" x14ac:dyDescent="0.25">
      <c r="B16" s="117"/>
      <c r="C16" s="124"/>
      <c r="D16" s="124"/>
      <c r="E16" s="123"/>
    </row>
    <row r="17" spans="2:5" ht="31.5" customHeight="1" x14ac:dyDescent="0.25">
      <c r="B17" s="117"/>
      <c r="C17" s="124"/>
      <c r="D17" s="124"/>
      <c r="E17" s="123"/>
    </row>
    <row r="18" spans="2:5" ht="31.5" customHeight="1" x14ac:dyDescent="0.25">
      <c r="B18" s="117"/>
      <c r="C18" s="124"/>
      <c r="D18" s="124"/>
      <c r="E18" s="123"/>
    </row>
    <row r="19" spans="2:5" ht="31.5" customHeight="1" x14ac:dyDescent="0.25">
      <c r="B19" s="117"/>
      <c r="C19" s="124"/>
      <c r="D19" s="124"/>
      <c r="E19" s="123"/>
    </row>
    <row r="20" spans="2:5" ht="31.5" customHeight="1" x14ac:dyDescent="0.25">
      <c r="B20" s="117"/>
      <c r="C20" s="124"/>
      <c r="D20" s="124"/>
      <c r="E20" s="123"/>
    </row>
    <row r="21" spans="2:5" ht="3.75" customHeight="1" x14ac:dyDescent="0.25">
      <c r="B21" s="117"/>
      <c r="C21" s="124"/>
      <c r="D21" s="124"/>
      <c r="E21" s="123"/>
    </row>
    <row r="22" spans="2:5" ht="47.25" customHeight="1" x14ac:dyDescent="0.25">
      <c r="B22" s="125" t="s">
        <v>255</v>
      </c>
      <c r="C22" s="128" t="s">
        <v>256</v>
      </c>
      <c r="D22" s="128"/>
    </row>
    <row r="35" spans="2:4" ht="47.25" customHeight="1" x14ac:dyDescent="0.25">
      <c r="B35" s="125" t="s">
        <v>257</v>
      </c>
      <c r="C35" s="128" t="s">
        <v>258</v>
      </c>
      <c r="D35" s="128"/>
    </row>
    <row r="36" spans="2:4" x14ac:dyDescent="0.25">
      <c r="B36" s="123"/>
    </row>
    <row r="52" spans="2:4" ht="31.5" customHeight="1" x14ac:dyDescent="0.25">
      <c r="B52" s="129" t="s">
        <v>259</v>
      </c>
      <c r="C52" s="129"/>
      <c r="D52" s="129"/>
    </row>
  </sheetData>
  <sheetProtection algorithmName="SHA-512" hashValue="dKMY6OgAVs3oHOspMnSM0/EXCtaihbTFnRwRjXiCxnxItLxcuaOPxf4nW6Yzs+b6mGogojCgnuupmIGCllnBbQ==" saltValue="w1BuuZzeN8HqwuYwhxGMmw==" spinCount="100000" sheet="1" objects="1" scenarios="1" selectLockedCells="1" selectUnlockedCells="1"/>
  <mergeCells count="10">
    <mergeCell ref="C13:D13"/>
    <mergeCell ref="C22:D22"/>
    <mergeCell ref="C35:D35"/>
    <mergeCell ref="B52:D52"/>
    <mergeCell ref="A1:D1"/>
    <mergeCell ref="A2:D2"/>
    <mergeCell ref="B4:D4"/>
    <mergeCell ref="B6:D6"/>
    <mergeCell ref="C11:D11"/>
    <mergeCell ref="C12:D12"/>
  </mergeCells>
  <printOptions horizontalCentered="1"/>
  <pageMargins left="0" right="0" top="0.39370078740157483" bottom="0.39370078740157483"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tabColor theme="9"/>
  </sheetPr>
  <dimension ref="A1:I35"/>
  <sheetViews>
    <sheetView showGridLines="0" tabSelected="1" zoomScaleNormal="100" zoomScaleSheetLayoutView="100" workbookViewId="0">
      <selection activeCell="C5" sqref="C5:D5"/>
    </sheetView>
  </sheetViews>
  <sheetFormatPr defaultRowHeight="15" x14ac:dyDescent="0.25"/>
  <cols>
    <col min="1" max="1" width="1.42578125" style="26" customWidth="1"/>
    <col min="2" max="2" width="22.85546875" style="26" customWidth="1"/>
    <col min="3" max="3" width="3.5703125" style="26" bestFit="1" customWidth="1"/>
    <col min="4" max="4" width="33.5703125" style="26" customWidth="1"/>
    <col min="5" max="5" width="35.7109375" style="28" customWidth="1"/>
    <col min="6" max="8" width="9.140625" style="26"/>
    <col min="9" max="9" width="10.140625" style="26" bestFit="1" customWidth="1"/>
    <col min="10" max="16384" width="9.140625" style="26"/>
  </cols>
  <sheetData>
    <row r="1" spans="1:5" ht="28.5" x14ac:dyDescent="0.45">
      <c r="A1" s="130" t="s">
        <v>216</v>
      </c>
      <c r="B1" s="130"/>
      <c r="C1" s="130"/>
      <c r="D1" s="130"/>
      <c r="E1" s="130"/>
    </row>
    <row r="2" spans="1:5" ht="15.75" customHeight="1" x14ac:dyDescent="0.45">
      <c r="A2" s="52"/>
      <c r="B2" s="52"/>
      <c r="C2" s="52"/>
      <c r="D2" s="27" t="s">
        <v>260</v>
      </c>
      <c r="E2" s="52"/>
    </row>
    <row r="3" spans="1:5" ht="7.5" customHeight="1" x14ac:dyDescent="0.25"/>
    <row r="4" spans="1:5" ht="21.75" thickBot="1" x14ac:dyDescent="0.4">
      <c r="B4" s="138" t="s">
        <v>22</v>
      </c>
      <c r="C4" s="138"/>
      <c r="D4" s="138"/>
      <c r="E4" s="138"/>
    </row>
    <row r="5" spans="1:5" ht="15.75" x14ac:dyDescent="0.25">
      <c r="B5" s="29" t="s">
        <v>4</v>
      </c>
      <c r="C5" s="139"/>
      <c r="D5" s="140"/>
    </row>
    <row r="6" spans="1:5" ht="15.75" x14ac:dyDescent="0.25">
      <c r="B6" s="30" t="s">
        <v>6</v>
      </c>
      <c r="C6" s="143"/>
      <c r="D6" s="144"/>
    </row>
    <row r="7" spans="1:5" ht="15.75" x14ac:dyDescent="0.25">
      <c r="B7" s="30" t="s">
        <v>7</v>
      </c>
      <c r="C7" s="143"/>
      <c r="D7" s="144"/>
    </row>
    <row r="8" spans="1:5" ht="15.75" x14ac:dyDescent="0.25">
      <c r="B8" s="30" t="s">
        <v>8</v>
      </c>
      <c r="C8" s="143"/>
      <c r="D8" s="144"/>
    </row>
    <row r="9" spans="1:5" ht="15.75" x14ac:dyDescent="0.25">
      <c r="B9" s="30" t="s">
        <v>5</v>
      </c>
      <c r="C9" s="143"/>
      <c r="D9" s="144"/>
    </row>
    <row r="10" spans="1:5" ht="15.75" x14ac:dyDescent="0.25">
      <c r="B10" s="30" t="s">
        <v>9</v>
      </c>
      <c r="C10" s="145"/>
      <c r="D10" s="146"/>
    </row>
    <row r="11" spans="1:5" ht="15.75" x14ac:dyDescent="0.25">
      <c r="B11" s="30" t="s">
        <v>10</v>
      </c>
      <c r="C11" s="143"/>
      <c r="D11" s="144"/>
    </row>
    <row r="12" spans="1:5" ht="16.5" thickBot="1" x14ac:dyDescent="0.3">
      <c r="B12" s="31" t="s">
        <v>26</v>
      </c>
      <c r="C12" s="141"/>
      <c r="D12" s="142"/>
    </row>
    <row r="13" spans="1:5" ht="15.75" thickBot="1" x14ac:dyDescent="0.3"/>
    <row r="14" spans="1:5" ht="15.75" x14ac:dyDescent="0.25">
      <c r="B14" s="148" t="s">
        <v>11</v>
      </c>
      <c r="C14" s="32" t="s">
        <v>12</v>
      </c>
      <c r="D14" s="38"/>
      <c r="E14" s="133"/>
    </row>
    <row r="15" spans="1:5" ht="15.75" x14ac:dyDescent="0.25">
      <c r="B15" s="149"/>
      <c r="C15" s="33" t="s">
        <v>13</v>
      </c>
      <c r="D15" s="39"/>
      <c r="E15" s="133"/>
    </row>
    <row r="16" spans="1:5" ht="15.75" x14ac:dyDescent="0.25">
      <c r="B16" s="149"/>
      <c r="C16" s="33" t="s">
        <v>14</v>
      </c>
      <c r="D16" s="39"/>
      <c r="E16" s="133"/>
    </row>
    <row r="17" spans="1:9" ht="15.75" x14ac:dyDescent="0.25">
      <c r="B17" s="149"/>
      <c r="C17" s="33" t="s">
        <v>15</v>
      </c>
      <c r="D17" s="39"/>
      <c r="E17" s="133"/>
    </row>
    <row r="18" spans="1:9" ht="15.75" x14ac:dyDescent="0.25">
      <c r="B18" s="149"/>
      <c r="C18" s="33" t="s">
        <v>16</v>
      </c>
      <c r="D18" s="39"/>
      <c r="E18" s="133"/>
    </row>
    <row r="19" spans="1:9" ht="15.75" x14ac:dyDescent="0.25">
      <c r="B19" s="149"/>
      <c r="C19" s="33" t="s">
        <v>17</v>
      </c>
      <c r="D19" s="39"/>
      <c r="E19" s="133"/>
    </row>
    <row r="20" spans="1:9" ht="15.75" x14ac:dyDescent="0.25">
      <c r="B20" s="149"/>
      <c r="C20" s="33" t="s">
        <v>18</v>
      </c>
      <c r="D20" s="39"/>
      <c r="E20" s="133"/>
    </row>
    <row r="21" spans="1:9" ht="16.5" thickBot="1" x14ac:dyDescent="0.3">
      <c r="B21" s="150"/>
      <c r="C21" s="34" t="s">
        <v>19</v>
      </c>
      <c r="D21" s="40"/>
      <c r="E21" s="133"/>
    </row>
    <row r="22" spans="1:9" ht="15.75" thickBot="1" x14ac:dyDescent="0.3"/>
    <row r="23" spans="1:9" ht="31.5" customHeight="1" x14ac:dyDescent="0.25">
      <c r="B23" s="35" t="s">
        <v>23</v>
      </c>
      <c r="C23" s="134"/>
      <c r="D23" s="135"/>
      <c r="E23" s="53"/>
    </row>
    <row r="24" spans="1:9" ht="31.5" customHeight="1" thickBot="1" x14ac:dyDescent="0.3">
      <c r="B24" s="36" t="s">
        <v>27</v>
      </c>
      <c r="C24" s="136"/>
      <c r="D24" s="137"/>
      <c r="E24" s="53"/>
    </row>
    <row r="26" spans="1:9" x14ac:dyDescent="0.25">
      <c r="A26" s="147" t="s">
        <v>115</v>
      </c>
      <c r="B26" s="147"/>
      <c r="C26" s="147"/>
      <c r="D26" s="147"/>
      <c r="E26" s="147"/>
      <c r="I26" s="82"/>
    </row>
    <row r="27" spans="1:9" ht="7.5" customHeight="1" x14ac:dyDescent="0.25">
      <c r="I27" s="82"/>
    </row>
    <row r="28" spans="1:9" ht="18.75" x14ac:dyDescent="0.3">
      <c r="B28" s="37" t="s">
        <v>30</v>
      </c>
      <c r="C28" s="153">
        <f>'Podpůrný list pro výpočty'!C45</f>
        <v>43525</v>
      </c>
      <c r="D28" s="153"/>
      <c r="E28" s="153"/>
    </row>
    <row r="29" spans="1:9" ht="18.75" x14ac:dyDescent="0.3">
      <c r="B29" s="37" t="s">
        <v>163</v>
      </c>
      <c r="C29" s="152">
        <f ca="1">IF(TODAY()&gt;C28,"Uzávěrka již proběhla, kontaktujte nás pro individuální přihlášení.",IF(DATEDIF(TODAY(),C28,"d")=0,"Uzávěrka je dnes.",DATEDIF(TODAY(),C28,"d")))</f>
        <v>36</v>
      </c>
      <c r="D29" s="152"/>
      <c r="E29" s="152"/>
    </row>
    <row r="30" spans="1:9" ht="18.75" x14ac:dyDescent="0.3">
      <c r="B30" s="37" t="s">
        <v>164</v>
      </c>
      <c r="C30" s="152">
        <f ca="1">IF(TODAY()&gt;'Podpůrný list pro výpočty'!C48,"Soutěž již proběhla, pro další ročník si prosím stáhněte novou přihlášku.",IF(DATEDIF(TODAY(),'Podpůrný list pro výpočty'!C48,"d")=0,"Soutěž právě probíhá.",DATEDIF(TODAY(),'Podpůrný list pro výpočty'!C48,"d")))</f>
        <v>58</v>
      </c>
      <c r="D30" s="152"/>
      <c r="E30" s="152"/>
    </row>
    <row r="31" spans="1:9" ht="7.5" customHeight="1" x14ac:dyDescent="0.25"/>
    <row r="32" spans="1:9" ht="30" customHeight="1" x14ac:dyDescent="0.25">
      <c r="A32" s="154" t="s">
        <v>179</v>
      </c>
      <c r="B32" s="154"/>
      <c r="C32" s="154"/>
      <c r="D32" s="154"/>
      <c r="E32" s="154"/>
    </row>
    <row r="33" spans="1:9" ht="7.5" customHeight="1" x14ac:dyDescent="0.25">
      <c r="A33" s="99"/>
      <c r="B33" s="111"/>
      <c r="C33" s="111"/>
      <c r="D33" s="111"/>
      <c r="E33" s="111"/>
    </row>
    <row r="34" spans="1:9" ht="66" customHeight="1" x14ac:dyDescent="0.25">
      <c r="A34" s="105"/>
      <c r="B34" s="155" t="s">
        <v>217</v>
      </c>
      <c r="C34" s="155"/>
      <c r="D34" s="155"/>
      <c r="E34" s="155"/>
      <c r="I34" s="44"/>
    </row>
    <row r="35" spans="1:9" x14ac:dyDescent="0.25">
      <c r="A35" s="151" t="s">
        <v>32</v>
      </c>
      <c r="B35" s="151"/>
      <c r="C35" s="151"/>
      <c r="D35" s="151"/>
      <c r="E35" s="151"/>
    </row>
  </sheetData>
  <sheetProtection algorithmName="SHA-512" hashValue="zZBYLDm4eu7RLEUkfQpeHhyj8O8vY1/Dvi4tulqJfl/6vvIE6Tmoe6Xy3eR+952ZBx5Xb1StMLz3W1mfac5xNw==" saltValue="iSo7cmVqcyzB9Ougwry4sw==" spinCount="100000" sheet="1" objects="1" scenarios="1" selectLockedCells="1"/>
  <mergeCells count="21">
    <mergeCell ref="A26:E26"/>
    <mergeCell ref="B14:B21"/>
    <mergeCell ref="A35:E35"/>
    <mergeCell ref="C29:E29"/>
    <mergeCell ref="C30:E30"/>
    <mergeCell ref="C28:E28"/>
    <mergeCell ref="A32:E32"/>
    <mergeCell ref="B34:E34"/>
    <mergeCell ref="A1:E1"/>
    <mergeCell ref="E14:E21"/>
    <mergeCell ref="C23:D23"/>
    <mergeCell ref="C24:D24"/>
    <mergeCell ref="B4:E4"/>
    <mergeCell ref="C5:D5"/>
    <mergeCell ref="C12:D12"/>
    <mergeCell ref="C11:D11"/>
    <mergeCell ref="C10:D10"/>
    <mergeCell ref="C9:D9"/>
    <mergeCell ref="C8:D8"/>
    <mergeCell ref="C7:D7"/>
    <mergeCell ref="C6:D6"/>
  </mergeCells>
  <conditionalFormatting sqref="C23:D24 C5:D12 D14">
    <cfRule type="expression" dxfId="244" priority="1">
      <formula>C5=""</formula>
    </cfRule>
  </conditionalFormatting>
  <dataValidations count="1">
    <dataValidation type="whole" allowBlank="1" showInputMessage="1" showErrorMessage="1" errorTitle="Tornádo říká:" error="Možný počet přihlášek je 1 - 20. V případě, že chcete do soutěže přihlásit více než 20 formací, prosíme o vyplnění dalšího souboru." sqref="C24:D24" xr:uid="{8DEF00D8-EC87-4AB3-AFE6-984B77F12EFD}">
      <formula1>1</formula1>
      <formula2>20</formula2>
    </dataValidation>
  </dataValidations>
  <pageMargins left="0.31496062992125984" right="0.31496062992125984" top="0.59055118110236227" bottom="0.59055118110236227" header="0" footer="0"/>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9"/>
  </sheetPr>
  <dimension ref="A1:N34"/>
  <sheetViews>
    <sheetView showGridLines="0" zoomScaleNormal="100" zoomScaleSheetLayoutView="100" workbookViewId="0">
      <selection activeCell="E11" sqref="E11:F11"/>
    </sheetView>
  </sheetViews>
  <sheetFormatPr defaultRowHeight="15" x14ac:dyDescent="0.25"/>
  <cols>
    <col min="1" max="1" width="1.42578125" style="26" customWidth="1"/>
    <col min="2" max="2" width="3.5703125" style="26" customWidth="1"/>
    <col min="3" max="3" width="25.140625" style="26" customWidth="1"/>
    <col min="4" max="4" width="7.28515625" style="26" customWidth="1"/>
    <col min="5" max="5" width="9.28515625" style="26" customWidth="1"/>
    <col min="6" max="6" width="5.28515625" style="26" customWidth="1"/>
    <col min="7" max="7" width="35" style="26" customWidth="1"/>
    <col min="8" max="8" width="10.28515625" style="26" customWidth="1"/>
    <col min="9" max="9" width="52.85546875" style="26" customWidth="1"/>
    <col min="10" max="10" width="9.140625" style="90"/>
    <col min="11" max="11" width="40.42578125" style="26" customWidth="1"/>
    <col min="12" max="12" width="9.140625" style="26" customWidth="1"/>
    <col min="13" max="16384" width="9.140625" style="26"/>
  </cols>
  <sheetData>
    <row r="1" spans="1:14" ht="28.5" x14ac:dyDescent="0.45">
      <c r="A1" s="162" t="str">
        <f>IF('Základní informace o klubu'!C5=0,'Podpůrný list pro výpočty'!C7,'Základní informace o klubu'!C5)</f>
        <v>Vyplňte, prosím, název klubu na listu: "Základní informace o klubu".</v>
      </c>
      <c r="B1" s="162"/>
      <c r="C1" s="162"/>
      <c r="D1" s="162"/>
      <c r="E1" s="162"/>
      <c r="F1" s="162"/>
      <c r="G1" s="162"/>
      <c r="H1" s="162"/>
    </row>
    <row r="2" spans="1:14" x14ac:dyDescent="0.25">
      <c r="A2" s="147" t="s">
        <v>114</v>
      </c>
      <c r="B2" s="147"/>
      <c r="C2" s="147"/>
      <c r="D2" s="147"/>
      <c r="E2" s="147"/>
      <c r="F2" s="147"/>
      <c r="G2" s="147"/>
      <c r="H2" s="147"/>
      <c r="J2" s="90">
        <v>1</v>
      </c>
    </row>
    <row r="3" spans="1:14" x14ac:dyDescent="0.25">
      <c r="A3" s="147" t="s">
        <v>174</v>
      </c>
      <c r="B3" s="147"/>
      <c r="C3" s="147"/>
      <c r="D3" s="147"/>
      <c r="E3" s="147"/>
      <c r="F3" s="147"/>
      <c r="G3" s="147"/>
      <c r="H3" s="147"/>
      <c r="J3" s="90">
        <v>2</v>
      </c>
    </row>
    <row r="4" spans="1:14" x14ac:dyDescent="0.25">
      <c r="J4" s="90">
        <v>3</v>
      </c>
    </row>
    <row r="5" spans="1:14" ht="21.75" thickBot="1" x14ac:dyDescent="0.4">
      <c r="B5" s="138" t="s">
        <v>77</v>
      </c>
      <c r="C5" s="138"/>
      <c r="J5" s="90">
        <v>4</v>
      </c>
    </row>
    <row r="6" spans="1:14" ht="15.75" x14ac:dyDescent="0.25">
      <c r="B6" s="159" t="s">
        <v>74</v>
      </c>
      <c r="C6" s="160"/>
      <c r="D6" s="161"/>
      <c r="E6" s="166">
        <f>COUNTIF('Základní informace o klubu'!D14:D21,"&gt;*")</f>
        <v>0</v>
      </c>
      <c r="F6" s="167"/>
      <c r="J6" s="90">
        <v>5</v>
      </c>
    </row>
    <row r="7" spans="1:14" ht="15.75" x14ac:dyDescent="0.25">
      <c r="B7" s="156" t="s">
        <v>73</v>
      </c>
      <c r="C7" s="157"/>
      <c r="D7" s="158"/>
      <c r="E7" s="172">
        <f>'Základní informace o klubu'!C23</f>
        <v>0</v>
      </c>
      <c r="F7" s="173"/>
      <c r="J7" s="90">
        <v>6</v>
      </c>
    </row>
    <row r="8" spans="1:14" ht="15.75" x14ac:dyDescent="0.25">
      <c r="B8" s="156" t="s">
        <v>75</v>
      </c>
      <c r="C8" s="157"/>
      <c r="D8" s="158"/>
      <c r="E8" s="172">
        <f>'Základní informace o klubu'!C24</f>
        <v>0</v>
      </c>
      <c r="F8" s="173"/>
      <c r="J8" s="90">
        <v>7</v>
      </c>
    </row>
    <row r="9" spans="1:14" ht="15.75" x14ac:dyDescent="0.25">
      <c r="B9" s="156" t="s">
        <v>24</v>
      </c>
      <c r="C9" s="157"/>
      <c r="D9" s="158"/>
      <c r="E9" s="172">
        <f>SUM(F15:F34)</f>
        <v>0</v>
      </c>
      <c r="F9" s="173"/>
      <c r="G9" s="44"/>
      <c r="J9" s="90">
        <v>8</v>
      </c>
    </row>
    <row r="10" spans="1:14" ht="15.75" x14ac:dyDescent="0.25">
      <c r="B10" s="156" t="s">
        <v>28</v>
      </c>
      <c r="C10" s="157"/>
      <c r="D10" s="158"/>
      <c r="E10" s="170">
        <f>E9*'Podpůrný list pro výpočty'!C46</f>
        <v>0</v>
      </c>
      <c r="F10" s="171"/>
      <c r="J10" s="90">
        <v>9</v>
      </c>
    </row>
    <row r="11" spans="1:14" ht="16.5" thickBot="1" x14ac:dyDescent="0.3">
      <c r="B11" s="163" t="s">
        <v>154</v>
      </c>
      <c r="C11" s="164"/>
      <c r="D11" s="165"/>
      <c r="E11" s="168"/>
      <c r="F11" s="169"/>
      <c r="J11" s="90">
        <v>10</v>
      </c>
    </row>
    <row r="12" spans="1:14" x14ac:dyDescent="0.25">
      <c r="J12" s="90">
        <v>11</v>
      </c>
    </row>
    <row r="13" spans="1:14" ht="21.75" thickBot="1" x14ac:dyDescent="0.4">
      <c r="B13" s="138" t="s">
        <v>76</v>
      </c>
      <c r="C13" s="138"/>
      <c r="D13" s="138"/>
      <c r="E13" s="138"/>
      <c r="F13" s="138"/>
      <c r="J13" s="90">
        <v>12</v>
      </c>
    </row>
    <row r="14" spans="1:14" ht="16.5" thickBot="1" x14ac:dyDescent="0.3">
      <c r="B14" s="70"/>
      <c r="C14" s="71" t="s">
        <v>83</v>
      </c>
      <c r="D14" s="72" t="s">
        <v>79</v>
      </c>
      <c r="E14" s="72" t="s">
        <v>80</v>
      </c>
      <c r="F14" s="72" t="s">
        <v>81</v>
      </c>
      <c r="G14" s="72" t="s">
        <v>169</v>
      </c>
      <c r="H14" s="73" t="s">
        <v>78</v>
      </c>
      <c r="I14" s="45" t="str">
        <f>IF(COUNTIF(E15:E34,'Podpůrný list pro výpočty'!$C$14)&gt;=1,"Důvod chybového hlášení","")</f>
        <v/>
      </c>
      <c r="J14" s="90">
        <v>13</v>
      </c>
    </row>
    <row r="15" spans="1:14" ht="15.75" x14ac:dyDescent="0.25">
      <c r="B15" s="74" t="s">
        <v>12</v>
      </c>
      <c r="C15" s="76" t="str">
        <f>IF('Přihláška č. 1'!$D$8=0,"",'Přihláška č. 1'!$D$8)</f>
        <v/>
      </c>
      <c r="D15" s="77" t="str">
        <f>IF('Přihláška č. 1'!$D$9=0,"",'Přihláška č. 1'!$D$9/60)</f>
        <v/>
      </c>
      <c r="E15" s="76" t="str">
        <f>IF('Přihláška č. 1'!$J$12=0,"",'Přihláška č. 1'!$J$12)</f>
        <v/>
      </c>
      <c r="F15" s="76" t="str">
        <f>IF('Přihláška č. 1'!$D$10=0,"",IF('Základní informace o klubu'!$C$24&gt;=J2,'Přihláška č. 1'!$D$10,""))</f>
        <v/>
      </c>
      <c r="G15" s="76" t="str">
        <f>IF(F15=1,'Přihláška č. 1'!$C$16&amp;" "&amp; LEFT('Přihláška č. 1'!$D$16,1)&amp; ".",IF(F15=2,'Přihláška č. 1'!$C$16&amp;" "&amp; LEFT('Přihláška č. 1'!$D$16,1)&amp; "., " &amp;'Přihláška č. 1'!$C$17&amp;" "&amp;LEFT('Přihláška č. 1'!$D$17,1)&amp; ".",IF(F15=3,'Přihláška č. 1'!$C$16&amp;" "&amp; LEFT('Přihláška č. 1'!$D$16,1)&amp; "., " &amp;'Přihláška č. 1'!$C$17&amp;" "&amp;LEFT('Přihláška č. 1'!$D$17,1)&amp; "., "&amp;'Přihláška č. 1'!$C$18&amp;" "&amp;LEFT('Přihláška č. 1'!$D$18,1)&amp; ".","")))</f>
        <v/>
      </c>
      <c r="H15" s="75">
        <f>IF(F15="",,F15*'Podpůrný list pro výpočty'!$C$46)</f>
        <v>0</v>
      </c>
      <c r="I15" s="26" t="str">
        <f>IF(E15='Podpůrný list pro výpočty'!$C$14,"Vyplňte soutěžní i věkovou kategorii"&amp; " " &amp;"v přihlášce číslo:"&amp; " "&amp;B15&amp; "!","")</f>
        <v/>
      </c>
      <c r="J15" s="90">
        <v>14</v>
      </c>
      <c r="K15" s="90" t="str">
        <f>IF($F15=1,'Přihláška č. 1'!$C$16&amp; " " &amp;'Přihláška č. 1'!$D$16,IF($F15=2,'Přihláška č. 1'!$C$16&amp; " " &amp;'Přihláška č. 1'!$D$16&amp; ", " &amp;'Přihláška č. 1'!$C$17&amp; " " &amp;'Přihláška č. 1'!$D$17,IF($F15=3,'Přihláška č. 1'!$C$16&amp; " " &amp;'Přihláška č. 1'!$D$16&amp; ", " &amp;'Přihláška č. 1'!$C$17&amp; " " &amp;'Přihláška č. 1'!$D$17&amp; ", " &amp;'Přihláška č. 1'!$C$18&amp; " " &amp;'Přihláška č. 1'!$D$18,"")))</f>
        <v/>
      </c>
      <c r="N15" s="46"/>
    </row>
    <row r="16" spans="1:14" ht="15.75" x14ac:dyDescent="0.25">
      <c r="B16" s="66" t="s">
        <v>13</v>
      </c>
      <c r="C16" s="78" t="str">
        <f>IF('Přihláška č. 2'!$D$8=0,"",'Přihláška č. 2'!$D$8)</f>
        <v/>
      </c>
      <c r="D16" s="79" t="str">
        <f>IF('Přihláška č. 2'!$D$9=0,"",'Přihláška č. 2'!$D$9/60)</f>
        <v/>
      </c>
      <c r="E16" s="78" t="str">
        <f>IF('Přihláška č. 2'!$J$12=0,"",'Přihláška č. 2'!$J$12)</f>
        <v/>
      </c>
      <c r="F16" s="78" t="str">
        <f>IF('Přihláška č. 2'!$D$10=0,"",IF('Základní informace o klubu'!$C$24&gt;=J3,'Přihláška č. 2'!$D$10,""))</f>
        <v/>
      </c>
      <c r="G16" s="78" t="str">
        <f>IF(F16=1,'Přihláška č. 2'!$C$16&amp;" "&amp; LEFT('Přihláška č. 2'!$D$16,1)&amp; ".",IF(F16=2,'Přihláška č. 2'!$C$16&amp;" "&amp; LEFT('Přihláška č. 2'!$D$16,1)&amp; "., " &amp;'Přihláška č. 2'!$C$17&amp;" "&amp;LEFT('Přihláška č. 2'!$D$17,1)&amp; ".",IF(F16=3,'Přihláška č. 2'!$C$16&amp;" "&amp; LEFT('Přihláška č. 2'!$D$16,1)&amp; "., " &amp;'Přihláška č. 2'!$C$17&amp;" "&amp;LEFT('Přihláška č. 2'!$D$17,1)&amp; "., "&amp;'Přihláška č. 2'!$C$18&amp;" "&amp;LEFT('Přihláška č. 2'!$D$18,1)&amp; ".","")))</f>
        <v/>
      </c>
      <c r="H16" s="67">
        <f>IF(F16="",,F16*'Podpůrný list pro výpočty'!$C$46)</f>
        <v>0</v>
      </c>
      <c r="I16" s="26" t="str">
        <f>IF(E16='Podpůrný list pro výpočty'!$C$14,"Vyplňte soutěžní i věkovou kategorii"&amp; " " &amp;"v přihlášce číslo:"&amp; " "&amp;B16&amp; "!","")</f>
        <v/>
      </c>
      <c r="J16" s="90">
        <v>15</v>
      </c>
      <c r="K16" s="90" t="str">
        <f>IF($F16=1,'Přihláška č. 2'!$C$16&amp; " " &amp;'Přihláška č. 2'!$D$16,IF($F16=2,'Přihláška č. 2'!$C$16&amp; " " &amp;'Přihláška č. 2'!$D$16&amp; ", " &amp;'Přihláška č. 2'!$C$17&amp; " " &amp;'Přihláška č. 2'!$D$17,IF($F16=3,'Přihláška č. 2'!$C$16&amp; " " &amp;'Přihláška č. 2'!$D$16&amp; ", " &amp;'Přihláška č. 2'!$C$17&amp; " " &amp;'Přihláška č. 2'!$D$17&amp; ", " &amp;'Přihláška č. 2'!$C$18&amp; " " &amp;'Přihláška č. 2'!$D$18,"")))</f>
        <v/>
      </c>
    </row>
    <row r="17" spans="2:11" ht="15.75" x14ac:dyDescent="0.25">
      <c r="B17" s="66" t="s">
        <v>14</v>
      </c>
      <c r="C17" s="78" t="str">
        <f>IF('Přihláška č. 3'!$D$8=0,"",'Přihláška č. 3'!$D$8)</f>
        <v/>
      </c>
      <c r="D17" s="79" t="str">
        <f>IF('Přihláška č. 3'!$D$9=0,"",'Přihláška č. 3'!$D$9/60)</f>
        <v/>
      </c>
      <c r="E17" s="78" t="str">
        <f>IF('Přihláška č. 3'!$J$12=0,"",'Přihláška č. 3'!$J$12)</f>
        <v/>
      </c>
      <c r="F17" s="78" t="str">
        <f>IF('Přihláška č. 3'!$D$10=0,"",IF('Základní informace o klubu'!$C$24&gt;=J4,'Přihláška č. 3'!$D$10,""))</f>
        <v/>
      </c>
      <c r="G17" s="78" t="str">
        <f>IF(F17=1,'Přihláška č. 3'!$C$16&amp;" "&amp; LEFT('Přihláška č. 3'!$D$16,1)&amp; ".",IF(F17=2,'Přihláška č. 3'!$C$16&amp;" "&amp; LEFT('Přihláška č. 3'!$D$16,1)&amp; "., " &amp;'Přihláška č. 3'!$C$17&amp;" "&amp;LEFT('Přihláška č. 3'!$D$17,1)&amp; ".",IF(F17=3,'Přihláška č. 3'!$C$16&amp;" "&amp; LEFT('Přihláška č. 3'!$D$16,1)&amp; "., " &amp;'Přihláška č. 3'!$C$17&amp;" "&amp;LEFT('Přihláška č. 3'!$D$17,1)&amp; "., "&amp;'Přihláška č. 3'!$C$18&amp;" "&amp;LEFT('Přihláška č. 3'!$D$18,1)&amp; ".","")))</f>
        <v/>
      </c>
      <c r="H17" s="67">
        <f>IF(F17="",,F17*'Podpůrný list pro výpočty'!$C$46)</f>
        <v>0</v>
      </c>
      <c r="I17" s="26" t="str">
        <f>IF(E17='Podpůrný list pro výpočty'!$C$14,"Vyplňte soutěžní i věkovou kategorii"&amp; " " &amp;"v přihlášce číslo:"&amp; " "&amp;B17&amp; "!","")</f>
        <v/>
      </c>
      <c r="J17" s="90">
        <v>16</v>
      </c>
      <c r="K17" s="90" t="str">
        <f>IF($F17=1,'Přihláška č. 3'!$C$16&amp; " " &amp;'Přihláška č. 3'!$D$16,IF($F17=2,'Přihláška č. 3'!$C$16&amp; " " &amp;'Přihláška č. 3'!$D$16&amp; ", " &amp;'Přihláška č. 3'!$C$17&amp; " " &amp;'Přihláška č. 3'!$D$17,IF($F17=3,'Přihláška č. 3'!$C$16&amp; " " &amp;'Přihláška č. 3'!$D$16&amp; ", " &amp;'Přihláška č. 3'!$C$17&amp; " " &amp;'Přihláška č. 3'!$D$17&amp; ", " &amp;'Přihláška č. 3'!$C$18&amp; " " &amp;'Přihláška č. 3'!$D$18,"")))</f>
        <v/>
      </c>
    </row>
    <row r="18" spans="2:11" ht="15.75" x14ac:dyDescent="0.25">
      <c r="B18" s="66" t="s">
        <v>15</v>
      </c>
      <c r="C18" s="78" t="str">
        <f>IF('Přihláška č. 4'!$D$8=0,"",'Přihláška č. 4'!$D$8)</f>
        <v/>
      </c>
      <c r="D18" s="79" t="str">
        <f>IF('Přihláška č. 4'!$D$9=0,"",'Přihláška č. 4'!$D$9/60)</f>
        <v/>
      </c>
      <c r="E18" s="78" t="str">
        <f>IF('Přihláška č. 4'!$J$12=0,"",'Přihláška č. 4'!$J$12)</f>
        <v/>
      </c>
      <c r="F18" s="78" t="str">
        <f>IF('Přihláška č. 4'!$D$10=0,"",IF('Základní informace o klubu'!$C$24&gt;=J5,'Přihláška č. 4'!$D$10,""))</f>
        <v/>
      </c>
      <c r="G18" s="78" t="str">
        <f>IF(F18=1,'Přihláška č. 4'!$C$16&amp;" "&amp; LEFT('Přihláška č. 4'!$D$16,1)&amp; ".",IF(F18=2,'Přihláška č. 4'!$C$16&amp;" "&amp; LEFT('Přihláška č. 4'!$D$16,1)&amp; "., " &amp;'Přihláška č. 4'!$C$17&amp;" "&amp;LEFT('Přihláška č. 4'!$D$17,1)&amp; ".",IF(F18=3,'Přihláška č. 4'!$C$16&amp;" "&amp; LEFT('Přihláška č. 4'!$D$16,1)&amp; "., " &amp;'Přihláška č. 4'!$C$17&amp;" "&amp;LEFT('Přihláška č. 4'!$D$17,1)&amp; "., "&amp;'Přihláška č. 4'!$C$18&amp;" "&amp;LEFT('Přihláška č. 4'!$D$18,1)&amp; ".","")))</f>
        <v/>
      </c>
      <c r="H18" s="67">
        <f>IF(F18="",,F18*'Podpůrný list pro výpočty'!$C$46)</f>
        <v>0</v>
      </c>
      <c r="I18" s="26" t="str">
        <f>IF(E18='Podpůrný list pro výpočty'!$C$14,"Vyplňte soutěžní i věkovou kategorii"&amp; " " &amp;"v přihlášce číslo:"&amp; " "&amp;B18&amp; "!","")</f>
        <v/>
      </c>
      <c r="J18" s="90">
        <v>17</v>
      </c>
      <c r="K18" s="90" t="str">
        <f>IF($F18=1,'Přihláška č. 4'!$C$16&amp; " " &amp;'Přihláška č. 4'!$D$16,IF($F18=2,'Přihláška č. 4'!$C$16&amp; " " &amp;'Přihláška č. 4'!$D$16&amp; ", " &amp;'Přihláška č. 4'!$C$17&amp; " " &amp;'Přihláška č. 4'!$D$17,IF($F18=3,'Přihláška č. 4'!$C$16&amp; " " &amp;'Přihláška č. 4'!$D$16&amp; ", " &amp;'Přihláška č. 4'!$C$17&amp; " " &amp;'Přihláška č. 4'!$D$17&amp; ", " &amp;'Přihláška č. 4'!$C$18&amp; " " &amp;'Přihláška č. 4'!$D$18,"")))</f>
        <v/>
      </c>
    </row>
    <row r="19" spans="2:11" ht="15.75" x14ac:dyDescent="0.25">
      <c r="B19" s="66" t="s">
        <v>16</v>
      </c>
      <c r="C19" s="78" t="str">
        <f>IF('Přihláška č. 5'!$D$8=0,"",'Přihláška č. 5'!$D$8)</f>
        <v/>
      </c>
      <c r="D19" s="79" t="str">
        <f>IF('Přihláška č. 5'!$D$9=0,"",'Přihláška č. 5'!$D$9/60)</f>
        <v/>
      </c>
      <c r="E19" s="78" t="str">
        <f>IF('Přihláška č. 5'!$J$12=0,"",'Přihláška č. 5'!$J$12)</f>
        <v/>
      </c>
      <c r="F19" s="78" t="str">
        <f>IF('Přihláška č. 5'!$D$10=0,"",IF('Základní informace o klubu'!$C$24&gt;=J6,'Přihláška č. 5'!$D$10,""))</f>
        <v/>
      </c>
      <c r="G19" s="78" t="str">
        <f>IF(F19=1,'Přihláška č. 5'!$C$16&amp;" "&amp; LEFT('Přihláška č. 5'!$D$16,1)&amp; ".",IF(F19=2,'Přihláška č. 5'!$C$16&amp;" "&amp; LEFT('Přihláška č. 5'!$D$16,1)&amp; "., " &amp;'Přihláška č. 5'!$C$17&amp;" "&amp;LEFT('Přihláška č. 5'!$D$17,1)&amp; ".",IF(F19=3,'Přihláška č. 5'!$C$16&amp;" "&amp; LEFT('Přihláška č. 5'!$D$16,1)&amp; "., " &amp;'Přihláška č. 5'!$C$17&amp;" "&amp;LEFT('Přihláška č. 5'!$D$17,1)&amp; "., "&amp;'Přihláška č. 5'!$C$18&amp;" "&amp;LEFT('Přihláška č. 5'!$D$18,1)&amp; ".","")))</f>
        <v/>
      </c>
      <c r="H19" s="67">
        <f>IF(F19="",,F19*'Podpůrný list pro výpočty'!$C$46)</f>
        <v>0</v>
      </c>
      <c r="I19" s="26" t="str">
        <f>IF(E19='Podpůrný list pro výpočty'!$C$14,"Vyplňte soutěžní i věkovou kategorii"&amp; " " &amp;"v přihlášce číslo:"&amp; " "&amp;B19&amp; "!","")</f>
        <v/>
      </c>
      <c r="J19" s="90">
        <v>18</v>
      </c>
      <c r="K19" s="90" t="str">
        <f>IF($F19=1,'Přihláška č. 5'!$C$16&amp; " " &amp;'Přihláška č. 5'!$D$16,IF($F19=2,'Přihláška č. 5'!$C$16&amp; " " &amp;'Přihláška č. 5'!$D$16&amp; ", " &amp;'Přihláška č. 5'!$C$17&amp; " " &amp;'Přihláška č. 5'!$D$17,IF($F19=3,'Přihláška č. 5'!$C$16&amp; " " &amp;'Přihláška č. 5'!$D$16&amp; ", " &amp;'Přihláška č. 5'!$C$17&amp; " " &amp;'Přihláška č. 5'!$D$17&amp; ", " &amp;'Přihláška č. 5'!$C$18&amp; " " &amp;'Přihláška č. 5'!$D$18,"")))</f>
        <v/>
      </c>
    </row>
    <row r="20" spans="2:11" ht="15.75" x14ac:dyDescent="0.25">
      <c r="B20" s="66" t="s">
        <v>17</v>
      </c>
      <c r="C20" s="78" t="str">
        <f>IF('Přihláška č. 6'!$D$8=0,"",'Přihláška č. 6'!$D$8)</f>
        <v/>
      </c>
      <c r="D20" s="79" t="str">
        <f>IF('Přihláška č. 6'!$D$9=0,"",'Přihláška č. 6'!$D$9/60)</f>
        <v/>
      </c>
      <c r="E20" s="78" t="str">
        <f>IF('Přihláška č. 6'!$J$12=0,"",'Přihláška č. 6'!$J$12)</f>
        <v/>
      </c>
      <c r="F20" s="78" t="str">
        <f>IF('Přihláška č. 6'!$D$10=0,"",IF('Základní informace o klubu'!$C$24&gt;=J7,'Přihláška č. 6'!$D$10,""))</f>
        <v/>
      </c>
      <c r="G20" s="78" t="str">
        <f>IF(F20=1,'Přihláška č. 6'!$C$16&amp;" "&amp; LEFT('Přihláška č. 6'!$D$16,1)&amp; ".",IF(F20=2,'Přihláška č. 6'!$C$16&amp;" "&amp; LEFT('Přihláška č. 6'!$D$16,1)&amp; "., " &amp;'Přihláška č. 6'!$C$17&amp;" "&amp;LEFT('Přihláška č. 6'!$D$17,1)&amp; ".",IF(F20=3,'Přihláška č. 6'!$C$16&amp;" "&amp; LEFT('Přihláška č. 6'!$D$16,1)&amp; "., " &amp;'Přihláška č. 6'!$C$17&amp;" "&amp;LEFT('Přihláška č. 6'!$D$17,1)&amp; "., "&amp;'Přihláška č. 6'!$C$18&amp;" "&amp;LEFT('Přihláška č. 6'!$D$18,1)&amp; ".","")))</f>
        <v/>
      </c>
      <c r="H20" s="67">
        <f>IF(F20="",,F20*'Podpůrný list pro výpočty'!$C$46)</f>
        <v>0</v>
      </c>
      <c r="I20" s="26" t="str">
        <f>IF(E20='Podpůrný list pro výpočty'!$C$14,"Vyplňte soutěžní i věkovou kategorii"&amp; " " &amp;"v přihlášce číslo:"&amp; " "&amp;B20&amp; "!","")</f>
        <v/>
      </c>
      <c r="J20" s="90">
        <v>19</v>
      </c>
      <c r="K20" s="90" t="str">
        <f>IF($F20=1,'Přihláška č. 6'!$C$16&amp; " " &amp;'Přihláška č. 6'!$D$16,IF($F20=2,'Přihláška č. 6'!$C$16&amp; " " &amp;'Přihláška č. 6'!$D$16&amp; ", " &amp;'Přihláška č. 6'!$C$17&amp; " " &amp;'Přihláška č. 6'!$D$17,IF($F20=3,'Přihláška č. 6'!$C$16&amp; " " &amp;'Přihláška č. 6'!$D$16&amp; ", " &amp;'Přihláška č. 6'!$C$17&amp; " " &amp;'Přihláška č. 6'!$D$17&amp; ", " &amp;'Přihláška č. 6'!$C$18&amp; " " &amp;'Přihláška č. 6'!$D$18,"")))</f>
        <v/>
      </c>
    </row>
    <row r="21" spans="2:11" ht="15.75" x14ac:dyDescent="0.25">
      <c r="B21" s="66" t="s">
        <v>18</v>
      </c>
      <c r="C21" s="78" t="str">
        <f>IF('Přihláška č. 7'!$D$8=0,"",'Přihláška č. 7'!$D$8)</f>
        <v/>
      </c>
      <c r="D21" s="79" t="str">
        <f>IF('Přihláška č. 7'!$D$9=0,"",'Přihláška č. 7'!$D$9/60)</f>
        <v/>
      </c>
      <c r="E21" s="78" t="str">
        <f>IF('Přihláška č. 7'!$J$12=0,"",'Přihláška č. 7'!$J$12)</f>
        <v/>
      </c>
      <c r="F21" s="78" t="str">
        <f>IF('Přihláška č. 7'!$D$10=0,"",IF('Základní informace o klubu'!$C$24&gt;=J8,'Přihláška č. 7'!$D$10,""))</f>
        <v/>
      </c>
      <c r="G21" s="78" t="str">
        <f>IF(F21=1,'Přihláška č. 7'!$C$16&amp;" "&amp; LEFT('Přihláška č. 7'!$D$16,1)&amp; ".",IF(F21=2,'Přihláška č. 7'!$C$16&amp;" "&amp; LEFT('Přihláška č. 7'!$D$16,1)&amp; "., " &amp;'Přihláška č. 7'!$C$17&amp;" "&amp;LEFT('Přihláška č. 7'!$D$17,1)&amp; ".",IF(F21=3,'Přihláška č. 7'!$C$16&amp;" "&amp; LEFT('Přihláška č. 7'!$D$16,1)&amp; "., " &amp;'Přihláška č. 7'!$C$17&amp;" "&amp;LEFT('Přihláška č. 7'!$D$17,1)&amp; "., "&amp;'Přihláška č. 7'!$C$18&amp;" "&amp;LEFT('Přihláška č. 7'!$D$18,1)&amp; ".","")))</f>
        <v/>
      </c>
      <c r="H21" s="67">
        <f>IF(F21="",,F21*'Podpůrný list pro výpočty'!$C$46)</f>
        <v>0</v>
      </c>
      <c r="I21" s="26" t="str">
        <f>IF(E21='Podpůrný list pro výpočty'!$C$14,"Vyplňte soutěžní i věkovou kategorii"&amp; " " &amp;"v přihlášce číslo:"&amp; " "&amp;B21&amp; "!","")</f>
        <v/>
      </c>
      <c r="J21" s="90">
        <v>20</v>
      </c>
      <c r="K21" s="90" t="str">
        <f>IF($F21=1,'Přihláška č. 7'!$C$16&amp; " " &amp;'Přihláška č. 7'!$D$16,IF($F21=2,'Přihláška č. 7'!$C$16&amp; " " &amp;'Přihláška č. 7'!$D$16&amp; ", " &amp;'Přihláška č. 7'!$C$17&amp; " " &amp;'Přihláška č. 7'!$D$17,IF($F21=3,'Přihláška č. 7'!$C$16&amp; " " &amp;'Přihláška č. 7'!$D$16&amp; ", " &amp;'Přihláška č. 7'!$C$17&amp; " " &amp;'Přihláška č. 7'!$D$17&amp; ", " &amp;'Přihláška č. 7'!$C$18&amp; " " &amp;'Přihláška č. 7'!$D$18,"")))</f>
        <v/>
      </c>
    </row>
    <row r="22" spans="2:11" ht="15.75" x14ac:dyDescent="0.25">
      <c r="B22" s="66" t="s">
        <v>19</v>
      </c>
      <c r="C22" s="78" t="str">
        <f>IF('Přihláška č. 8'!$D$8=0,"",'Přihláška č. 8'!$D$8)</f>
        <v/>
      </c>
      <c r="D22" s="79" t="str">
        <f>IF('Přihláška č. 8'!$D$9=0,"",'Přihláška č. 8'!$D$9/60)</f>
        <v/>
      </c>
      <c r="E22" s="78" t="str">
        <f>IF('Přihláška č. 8'!$J$12=0,"",'Přihláška č. 8'!$J$12)</f>
        <v/>
      </c>
      <c r="F22" s="78" t="str">
        <f>IF('Přihláška č. 8'!$D$10=0,"",IF('Základní informace o klubu'!$C$24&gt;=J9,'Přihláška č. 8'!$D$10,""))</f>
        <v/>
      </c>
      <c r="G22" s="78" t="str">
        <f>IF(F22=1,'Přihláška č. 8'!$C$16&amp;" "&amp; LEFT('Přihláška č. 8'!$D$16,1)&amp; ".",IF(F22=2,'Přihláška č. 8'!$C$16&amp;" "&amp; LEFT('Přihláška č. 8'!$D$16,1)&amp; "., " &amp;'Přihláška č. 8'!$C$17&amp;" "&amp;LEFT('Přihláška č. 8'!$D$17,1)&amp; ".",IF(F22=3,'Přihláška č. 8'!$C$16&amp;" "&amp; LEFT('Přihláška č. 8'!$D$16,1)&amp; "., " &amp;'Přihláška č. 8'!$C$17&amp;" "&amp;LEFT('Přihláška č. 8'!$D$17,1)&amp; "., "&amp;'Přihláška č. 8'!$C$18&amp;" "&amp;LEFT('Přihláška č. 8'!$D$18,1)&amp; ".","")))</f>
        <v/>
      </c>
      <c r="H22" s="67">
        <f>IF(F22="",,F22*'Podpůrný list pro výpočty'!$C$46)</f>
        <v>0</v>
      </c>
      <c r="I22" s="26" t="str">
        <f>IF(E22='Podpůrný list pro výpočty'!$C$14,"Vyplňte soutěžní i věkovou kategorii"&amp; " " &amp;"v přihlášce číslo:"&amp; " "&amp;B22&amp; "!","")</f>
        <v/>
      </c>
      <c r="K22" s="90" t="str">
        <f>IF($F22=1,'Přihláška č. 8'!$C$16&amp; " " &amp;'Přihláška č. 8'!$D$16,IF($F22=2,'Přihláška č. 8'!$C$16&amp; " " &amp;'Přihláška č. 8'!$D$16&amp; ", " &amp;'Přihláška č. 8'!$C$17&amp; " " &amp;'Přihláška č. 8'!$D$17,IF($F22=3,'Přihláška č. 8'!$C$16&amp; " " &amp;'Přihláška č. 8'!$D$16&amp; ", " &amp;'Přihláška č. 8'!$C$17&amp; " " &amp;'Přihláška č. 8'!$D$17&amp; ", " &amp;'Přihláška č. 8'!$C$18&amp; " " &amp;'Přihláška č. 8'!$D$18,"")))</f>
        <v/>
      </c>
    </row>
    <row r="23" spans="2:11" ht="15.75" x14ac:dyDescent="0.25">
      <c r="B23" s="66" t="s">
        <v>20</v>
      </c>
      <c r="C23" s="78" t="str">
        <f>IF('Přihláška č. 9'!$D$8=0,"",'Přihláška č. 9'!$D$8)</f>
        <v/>
      </c>
      <c r="D23" s="79" t="str">
        <f>IF('Přihláška č. 9'!$D$9=0,"",'Přihláška č. 9'!$D$9/60)</f>
        <v/>
      </c>
      <c r="E23" s="78" t="str">
        <f>IF('Přihláška č. 9'!$J$12=0,"",'Přihláška č. 9'!$J$12)</f>
        <v/>
      </c>
      <c r="F23" s="78" t="str">
        <f>IF('Přihláška č. 9'!$D$10=0,"",IF('Základní informace o klubu'!$C$24&gt;=J10,'Přihláška č. 9'!$D$10,""))</f>
        <v/>
      </c>
      <c r="G23" s="78" t="str">
        <f>IF(F23=1,'Přihláška č. 9'!$C$16&amp;" "&amp; LEFT('Přihláška č. 9'!$D$16,1)&amp; ".",IF(F23=2,'Přihláška č. 9'!$C$16&amp;" "&amp; LEFT('Přihláška č. 9'!$D$16,1)&amp; "., " &amp;'Přihláška č. 9'!$C$17&amp;" "&amp;LEFT('Přihláška č. 9'!$D$17,1)&amp; ".",IF(F23=3,'Přihláška č. 9'!$C$16&amp;" "&amp; LEFT('Přihláška č. 9'!$D$16,1)&amp; "., " &amp;'Přihláška č. 9'!$C$17&amp;" "&amp;LEFT('Přihláška č. 9'!$D$17,1)&amp; "., "&amp;'Přihláška č. 9'!$C$18&amp;" "&amp;LEFT('Přihláška č. 9'!$D$18,1)&amp; ".","")))</f>
        <v/>
      </c>
      <c r="H23" s="67">
        <f>IF(F23="",,F23*'Podpůrný list pro výpočty'!$C$46)</f>
        <v>0</v>
      </c>
      <c r="I23" s="26" t="str">
        <f>IF(E23='Podpůrný list pro výpočty'!$C$14,"Vyplňte soutěžní i věkovou kategorii"&amp; " " &amp;"v přihlášce číslo:"&amp; " "&amp;B23&amp; "!","")</f>
        <v/>
      </c>
      <c r="J23" s="90">
        <f>'Základní informace o klubu'!C24</f>
        <v>0</v>
      </c>
      <c r="K23" s="90" t="str">
        <f>IF($F23=1,'Přihláška č. 9'!$C$16&amp; " " &amp;'Přihláška č. 9'!$D$16,IF($F23=2,'Přihláška č. 9'!$C$16&amp; " " &amp;'Přihláška č. 9'!$D$16&amp; ", " &amp;'Přihláška č. 9'!$C$17&amp; " " &amp;'Přihláška č. 9'!$D$17,IF($F23=3,'Přihláška č. 9'!$C$16&amp; " " &amp;'Přihláška č. 9'!$D$16&amp; ", " &amp;'Přihláška č. 9'!$C$17&amp; " " &amp;'Přihláška č. 9'!$D$17&amp; ", " &amp;'Přihláška č. 9'!$C$18&amp; " " &amp;'Přihláška č. 9'!$D$18,"")))</f>
        <v/>
      </c>
    </row>
    <row r="24" spans="2:11" ht="15.75" x14ac:dyDescent="0.25">
      <c r="B24" s="66" t="s">
        <v>21</v>
      </c>
      <c r="C24" s="78" t="str">
        <f>IF('Přihláška č. 10'!$D$8=0,"",'Přihláška č. 10'!$D$8)</f>
        <v/>
      </c>
      <c r="D24" s="79" t="str">
        <f>IF('Přihláška č. 10'!$D$9=0,"",'Přihláška č. 10'!$D$9/60)</f>
        <v/>
      </c>
      <c r="E24" s="78" t="str">
        <f>IF('Přihláška č. 10'!$J$12=0,"",'Přihláška č. 10'!$J$12)</f>
        <v/>
      </c>
      <c r="F24" s="78" t="str">
        <f>IF('Přihláška č. 10'!$D$10=0,"",IF('Základní informace o klubu'!$C$24&gt;=J11,'Přihláška č. 10'!$D$10,""))</f>
        <v/>
      </c>
      <c r="G24" s="78" t="str">
        <f>IF(F24=1,'Přihláška č. 10'!$C$16&amp;" "&amp; LEFT('Přihláška č. 10'!$D$16,1)&amp; ".",IF(F24=2,'Přihláška č. 10'!$C$16&amp;" "&amp; LEFT('Přihláška č. 10'!$D$16,1)&amp; "., " &amp;'Přihláška č. 10'!$C$17&amp;" "&amp;LEFT('Přihláška č. 10'!$D$17,1)&amp; ".",IF(F24=3,'Přihláška č. 10'!$C$16&amp;" "&amp; LEFT('Přihláška č. 10'!$D$16,1)&amp; "., " &amp;'Přihláška č. 10'!$C$17&amp;" "&amp;LEFT('Přihláška č. 10'!$D$17,1)&amp; "., "&amp;'Přihláška č. 10'!$C$18&amp;" "&amp;LEFT('Přihláška č. 10'!$D$18,1)&amp; ".","")))</f>
        <v/>
      </c>
      <c r="H24" s="67">
        <f>IF(F24="",,F24*'Podpůrný list pro výpočty'!$C$46)</f>
        <v>0</v>
      </c>
      <c r="I24" s="26" t="str">
        <f>IF(E24='Podpůrný list pro výpočty'!$C$14,"Vyplňte soutěžní i věkovou kategorii"&amp; " " &amp;"v přihlášce číslo:"&amp; " "&amp;B24&amp; "!","")</f>
        <v/>
      </c>
      <c r="K24" s="90" t="str">
        <f>IF($F24=1,'Přihláška č. 10'!$C$16&amp; " " &amp;'Přihláška č. 10'!$D$16,IF($F24=2,'Přihláška č. 10'!$C$16&amp; " " &amp;'Přihláška č. 10'!$D$16&amp; ", " &amp;'Přihláška č. 10'!$C$17&amp; " " &amp;'Přihláška č. 10'!$D$17,IF($F24=3,'Přihláška č. 10'!$C$16&amp; " " &amp;'Přihláška č. 10'!$D$16&amp; ", " &amp;'Přihláška č. 10'!$C$17&amp; " " &amp;'Přihláška č. 10'!$D$17&amp; ", " &amp;'Přihláška č. 10'!$C$18&amp; " " &amp;'Přihláška č. 10'!$D$18,"")))</f>
        <v/>
      </c>
    </row>
    <row r="25" spans="2:11" ht="15.75" x14ac:dyDescent="0.25">
      <c r="B25" s="66" t="s">
        <v>58</v>
      </c>
      <c r="C25" s="78" t="str">
        <f>IF('Přihláška č. 11'!$D$8=0,"",'Přihláška č. 11'!$D$8)</f>
        <v/>
      </c>
      <c r="D25" s="79" t="str">
        <f>IF('Přihláška č. 11'!$D$9=0,"",'Přihláška č. 11'!$D$9/60)</f>
        <v/>
      </c>
      <c r="E25" s="78" t="str">
        <f>IF('Přihláška č. 11'!$J$12=0,"",'Přihláška č. 11'!$J$12)</f>
        <v/>
      </c>
      <c r="F25" s="78" t="str">
        <f>IF('Přihláška č. 11'!$D$10=0,"",IF('Základní informace o klubu'!$C$24&gt;=J12,'Přihláška č. 11'!$D$10,""))</f>
        <v/>
      </c>
      <c r="G25" s="78" t="str">
        <f>IF(F25=1,'Přihláška č. 11'!$C$16&amp;" "&amp; LEFT('Přihláška č. 11'!$D$16,1)&amp; ".",IF(F25=2,'Přihláška č. 11'!$C$16&amp;" "&amp; LEFT('Přihláška č. 11'!$D$16,1)&amp; "., " &amp;'Přihláška č. 11'!$C$17&amp;" "&amp;LEFT('Přihláška č. 11'!$D$17,1)&amp; ".",IF(F25=3,'Přihláška č. 11'!$C$16&amp;" "&amp; LEFT('Přihláška č. 11'!$D$16,1)&amp; "., " &amp;'Přihláška č. 11'!$C$17&amp;" "&amp;LEFT('Přihláška č. 11'!$D$17,1)&amp; "., "&amp;'Přihláška č. 11'!$C$18&amp;" "&amp;LEFT('Přihláška č. 11'!$D$18,1)&amp; ".","")))</f>
        <v/>
      </c>
      <c r="H25" s="67">
        <f>IF(F25="",,F25*'Podpůrný list pro výpočty'!$C$46)</f>
        <v>0</v>
      </c>
      <c r="I25" s="26" t="str">
        <f>IF(E25='Podpůrný list pro výpočty'!$C$14,"Vyplňte soutěžní i věkovou kategorii"&amp; " " &amp;"v přihlášce číslo:"&amp; " "&amp;B25&amp; "!","")</f>
        <v/>
      </c>
      <c r="K25" s="90" t="str">
        <f>IF($F25=1,'Přihláška č. 11'!$C$16&amp; " " &amp;'Přihláška č. 11'!$D$16,IF($F25=2,'Přihláška č. 11'!$C$16&amp; " " &amp;'Přihláška č. 11'!$D$16&amp; ", " &amp;'Přihláška č. 11'!$C$17&amp; " " &amp;'Přihláška č. 11'!$D$17,IF($F25=3,'Přihláška č. 11'!$C$16&amp; " " &amp;'Přihláška č. 11'!$D$16&amp; ", " &amp;'Přihláška č. 11'!$C$17&amp; " " &amp;'Přihláška č. 11'!$D$17&amp; ", " &amp;'Přihláška č. 11'!$C$18&amp; " " &amp;'Přihláška č. 11'!$D$18,"")))</f>
        <v/>
      </c>
    </row>
    <row r="26" spans="2:11" ht="15.75" x14ac:dyDescent="0.25">
      <c r="B26" s="66" t="s">
        <v>59</v>
      </c>
      <c r="C26" s="78" t="str">
        <f>IF('Přihláška č. 12'!$D$8=0,"",'Přihláška č. 12'!$D$8)</f>
        <v/>
      </c>
      <c r="D26" s="79" t="str">
        <f>IF('Přihláška č. 12'!$D$9=0,"",'Přihláška č. 12'!$D$9/60)</f>
        <v/>
      </c>
      <c r="E26" s="78" t="str">
        <f>IF('Přihláška č. 12'!$J$12=0,"",'Přihláška č. 12'!$J$12)</f>
        <v/>
      </c>
      <c r="F26" s="78" t="str">
        <f>IF('Přihláška č. 12'!$D$10=0,"",IF('Základní informace o klubu'!$C$24&gt;=J13,'Přihláška č. 12'!$D$10,""))</f>
        <v/>
      </c>
      <c r="G26" s="78" t="str">
        <f>IF(F26=1,'Přihláška č. 12'!$C$16&amp;" "&amp; LEFT('Přihláška č. 12'!$D$16,1)&amp; ".",IF(F26=2,'Přihláška č. 12'!$C$16&amp;" "&amp; LEFT('Přihláška č. 12'!$D$16,1)&amp; "., " &amp;'Přihláška č. 12'!$C$17&amp;" "&amp;LEFT('Přihláška č. 12'!$D$17,1)&amp; ".",IF(F26=3,'Přihláška č. 12'!$C$16&amp;" "&amp; LEFT('Přihláška č. 12'!$D$16,1)&amp; "., " &amp;'Přihláška č. 12'!$C$17&amp;" "&amp;LEFT('Přihláška č. 12'!$D$17,1)&amp; "., "&amp;'Přihláška č. 12'!$C$18&amp;" "&amp;LEFT('Přihláška č. 12'!$D$18,1)&amp; ".","")))</f>
        <v/>
      </c>
      <c r="H26" s="67">
        <f>IF(F26="",,F26*'Podpůrný list pro výpočty'!$C$46)</f>
        <v>0</v>
      </c>
      <c r="I26" s="26" t="str">
        <f>IF(E26='Podpůrný list pro výpočty'!$C$14,"Vyplňte soutěžní i věkovou kategorii"&amp; " " &amp;"v přihlášce číslo:"&amp; " "&amp;B26&amp; "!","")</f>
        <v/>
      </c>
      <c r="K26" s="90" t="str">
        <f>IF($F26=1,'Přihláška č. 12'!$C$16&amp; " " &amp;'Přihláška č. 12'!$D$16,IF($F26=2,'Přihláška č. 12'!$C$16&amp; " " &amp;'Přihláška č. 12'!$D$16&amp; ", " &amp;'Přihláška č. 12'!$C$17&amp; " " &amp;'Přihláška č. 12'!$D$17,IF($F26=3,'Přihláška č. 12'!$C$16&amp; " " &amp;'Přihláška č. 12'!$D$16&amp; ", " &amp;'Přihláška č. 12'!$C$17&amp; " " &amp;'Přihláška č. 12'!$D$17&amp; ", " &amp;'Přihláška č. 12'!$C$18&amp; " " &amp;'Přihláška č. 12'!$D$18,"")))</f>
        <v/>
      </c>
    </row>
    <row r="27" spans="2:11" ht="15.75" x14ac:dyDescent="0.25">
      <c r="B27" s="66" t="s">
        <v>60</v>
      </c>
      <c r="C27" s="78" t="str">
        <f>IF('Přihláška č. 13'!$D$8=0,"",'Přihláška č. 13'!$D$8)</f>
        <v/>
      </c>
      <c r="D27" s="79" t="str">
        <f>IF('Přihláška č. 13'!$D$9=0,"",'Přihláška č. 13'!$D$9/60)</f>
        <v/>
      </c>
      <c r="E27" s="78" t="str">
        <f>IF('Přihláška č. 13'!$J$12=0,"",'Přihláška č. 13'!$J$12)</f>
        <v/>
      </c>
      <c r="F27" s="78" t="str">
        <f>IF('Přihláška č. 13'!$D$10=0,"",IF('Základní informace o klubu'!$C$24&gt;=J14,'Přihláška č. 13'!$D$10,""))</f>
        <v/>
      </c>
      <c r="G27" s="78" t="str">
        <f>IF(F27=1,'Přihláška č. 13'!$C$16&amp;" "&amp; LEFT('Přihláška č. 13'!$D$16,1)&amp; ".",IF(F27=2,'Přihláška č. 13'!$C$16&amp;" "&amp; LEFT('Přihláška č. 13'!$D$16,1)&amp; "., " &amp;'Přihláška č. 13'!$C$17&amp;" "&amp;LEFT('Přihláška č. 13'!$D$17,1)&amp; ".",IF(F27=3,'Přihláška č. 13'!$C$16&amp;" "&amp; LEFT('Přihláška č. 13'!$D$16,1)&amp; "., " &amp;'Přihláška č. 13'!$C$17&amp;" "&amp;LEFT('Přihláška č. 13'!$D$17,1)&amp; "., "&amp;'Přihláška č. 13'!$C$18&amp;" "&amp;LEFT('Přihláška č. 13'!$D$18,1)&amp; ".","")))</f>
        <v/>
      </c>
      <c r="H27" s="67">
        <f>IF(F27="",,F27*'Podpůrný list pro výpočty'!$C$46)</f>
        <v>0</v>
      </c>
      <c r="I27" s="26" t="str">
        <f>IF(E27='Podpůrný list pro výpočty'!$C$14,"Vyplňte soutěžní i věkovou kategorii"&amp; " " &amp;"v přihlášce číslo:"&amp; " "&amp;B27&amp; "!","")</f>
        <v/>
      </c>
      <c r="K27" s="90" t="str">
        <f>IF($F27=1,'Přihláška č. 13'!$C$16&amp; " " &amp;'Přihláška č. 13'!$D$16,IF($F27=2,'Přihláška č. 13'!$C$16&amp; " " &amp;'Přihláška č. 13'!$D$16&amp; ", " &amp;'Přihláška č. 13'!$C$17&amp; " " &amp;'Přihláška č. 13'!$D$17,IF($F27=3,'Přihláška č. 13'!$C$16&amp; " " &amp;'Přihláška č. 13'!$D$16&amp; ", " &amp;'Přihláška č. 13'!$C$17&amp; " " &amp;'Přihláška č. 13'!$D$17&amp; ", " &amp;'Přihláška č. 13'!$C$18&amp; " " &amp;'Přihláška č. 13'!$D$18,"")))</f>
        <v/>
      </c>
    </row>
    <row r="28" spans="2:11" ht="15.75" x14ac:dyDescent="0.25">
      <c r="B28" s="66" t="s">
        <v>61</v>
      </c>
      <c r="C28" s="78" t="str">
        <f>IF('Přihláška č. 14'!$D$8=0,"",'Přihláška č. 14'!$D$8)</f>
        <v/>
      </c>
      <c r="D28" s="79" t="str">
        <f>IF('Přihláška č. 14'!$D$9=0,"",'Přihláška č. 14'!$D$9/60)</f>
        <v/>
      </c>
      <c r="E28" s="78" t="str">
        <f>IF('Přihláška č. 14'!$J$12=0,"",'Přihláška č. 14'!$J$12)</f>
        <v/>
      </c>
      <c r="F28" s="78" t="str">
        <f>IF('Přihláška č. 14'!$D$10=0,"",IF('Základní informace o klubu'!$C$24&gt;=J15,'Přihláška č. 14'!$D$10,""))</f>
        <v/>
      </c>
      <c r="G28" s="78" t="str">
        <f>IF(F28=1,'Přihláška č. 14'!$C$16&amp;" "&amp; LEFT('Přihláška č. 14'!$D$16,1)&amp; ".",IF(F28=2,'Přihláška č. 14'!$C$16&amp;" "&amp; LEFT('Přihláška č. 14'!$D$16,1)&amp; "., " &amp;'Přihláška č. 14'!$C$17&amp;" "&amp;LEFT('Přihláška č. 14'!$D$17,1)&amp; ".",IF(F28=3,'Přihláška č. 14'!$C$16&amp;" "&amp; LEFT('Přihláška č. 14'!$D$16,1)&amp; "., " &amp;'Přihláška č. 14'!$C$17&amp;" "&amp;LEFT('Přihláška č. 14'!$D$17,1)&amp; "., "&amp;'Přihláška č. 14'!$C$18&amp;" "&amp;LEFT('Přihláška č. 14'!$D$18,1)&amp; ".","")))</f>
        <v/>
      </c>
      <c r="H28" s="67">
        <f>IF(F28="",,F28*'Podpůrný list pro výpočty'!$C$46)</f>
        <v>0</v>
      </c>
      <c r="I28" s="26" t="str">
        <f>IF(E28='Podpůrný list pro výpočty'!$C$14,"Vyplňte soutěžní i věkovou kategorii"&amp; " " &amp;"v přihlášce číslo:"&amp; " "&amp;B28&amp; "!","")</f>
        <v/>
      </c>
      <c r="K28" s="90" t="str">
        <f>IF($F28=1,'Přihláška č. 14'!$C$16&amp; " " &amp;'Přihláška č. 14'!$D$16,IF($F28=2,'Přihláška č. 14'!$C$16&amp; " " &amp;'Přihláška č. 14'!$D$16&amp; ", " &amp;'Přihláška č. 14'!$C$17&amp; " " &amp;'Přihláška č. 14'!$D$17,IF($F28=3,'Přihláška č. 14'!$C$16&amp; " " &amp;'Přihláška č. 14'!$D$16&amp; ", " &amp;'Přihláška č. 14'!$C$17&amp; " " &amp;'Přihláška č. 14'!$D$17&amp; ", " &amp;'Přihláška č. 14'!$C$18&amp; " " &amp;'Přihláška č. 14'!$D$18,"")))</f>
        <v/>
      </c>
    </row>
    <row r="29" spans="2:11" ht="15.75" x14ac:dyDescent="0.25">
      <c r="B29" s="66" t="s">
        <v>62</v>
      </c>
      <c r="C29" s="78" t="str">
        <f>IF('Přihláška č. 15'!$D$8=0,"",'Přihláška č. 15'!$D$8)</f>
        <v/>
      </c>
      <c r="D29" s="79" t="str">
        <f>IF('Přihláška č. 15'!$D$9=0,"",'Přihláška č. 15'!$D$9/60)</f>
        <v/>
      </c>
      <c r="E29" s="78" t="str">
        <f>IF('Přihláška č. 15'!$J$12=0,"",'Přihláška č. 15'!$J$12)</f>
        <v/>
      </c>
      <c r="F29" s="78" t="str">
        <f>IF('Přihláška č. 15'!$D$10=0,"",IF('Základní informace o klubu'!$C$24&gt;=J16,'Přihláška č. 15'!$D$10,""))</f>
        <v/>
      </c>
      <c r="G29" s="78" t="str">
        <f>IF(F29=1,'Přihláška č. 15'!$C$16&amp;" "&amp; LEFT('Přihláška č. 15'!$D$16,1)&amp; ".",IF(F29=2,'Přihláška č. 15'!$C$16&amp;" "&amp; LEFT('Přihláška č. 15'!$D$16,1)&amp; "., " &amp;'Přihláška č. 15'!$C$17&amp;" "&amp;LEFT('Přihláška č. 15'!$D$17,1)&amp; ".",IF(F29=3,'Přihláška č. 15'!$C$16&amp;" "&amp; LEFT('Přihláška č. 15'!$D$16,1)&amp; "., " &amp;'Přihláška č. 15'!$C$17&amp;" "&amp;LEFT('Přihláška č. 15'!$D$17,1)&amp; "., "&amp;'Přihláška č. 15'!$C$18&amp;" "&amp;LEFT('Přihláška č. 15'!$D$18,1)&amp; ".","")))</f>
        <v/>
      </c>
      <c r="H29" s="67">
        <f>IF(F29="",,F29*'Podpůrný list pro výpočty'!$C$46)</f>
        <v>0</v>
      </c>
      <c r="I29" s="26" t="str">
        <f>IF(E29='Podpůrný list pro výpočty'!$C$14,"Vyplňte soutěžní i věkovou kategorii"&amp; " " &amp;"v přihlášce číslo:"&amp; " "&amp;B29&amp; "!","")</f>
        <v/>
      </c>
      <c r="K29" s="90" t="str">
        <f>IF($F29=1,'Přihláška č. 15'!$C$16&amp; " " &amp;'Přihláška č. 15'!$D$16,IF($F29=2,'Přihláška č. 15'!$C$16&amp; " " &amp;'Přihláška č. 15'!$D$16&amp; ", " &amp;'Přihláška č. 15'!$C$17&amp; " " &amp;'Přihláška č. 15'!$D$17,IF($F29=3,'Přihláška č. 15'!$C$16&amp; " " &amp;'Přihláška č. 15'!$D$16&amp; ", " &amp;'Přihláška č. 15'!$C$17&amp; " " &amp;'Přihláška č. 15'!$D$17&amp; ", " &amp;'Přihláška č. 15'!$C$18&amp; " " &amp;'Přihláška č. 15'!$D$18,"")))</f>
        <v/>
      </c>
    </row>
    <row r="30" spans="2:11" ht="15.75" x14ac:dyDescent="0.25">
      <c r="B30" s="66" t="s">
        <v>63</v>
      </c>
      <c r="C30" s="78" t="str">
        <f>IF('Přihláška č. 16'!$D$8=0,"",'Přihláška č. 16'!$D$8)</f>
        <v/>
      </c>
      <c r="D30" s="79" t="str">
        <f>IF('Přihláška č. 16'!$D$9=0,"",'Přihláška č. 16'!$D$9/60)</f>
        <v/>
      </c>
      <c r="E30" s="78" t="str">
        <f>IF('Přihláška č. 16'!$J$12=0,"",'Přihláška č. 16'!$J$12)</f>
        <v/>
      </c>
      <c r="F30" s="78" t="str">
        <f>IF('Přihláška č. 16'!$D$10=0,"",IF('Základní informace o klubu'!$C$24&gt;=J17,'Přihláška č. 16'!$D$10,""))</f>
        <v/>
      </c>
      <c r="G30" s="78" t="str">
        <f>IF(F30=1,'Přihláška č. 16'!$C$16&amp;" "&amp; LEFT('Přihláška č. 16'!$D$16,1)&amp; ".",IF(F30=2,'Přihláška č. 16'!$C$16&amp;" "&amp; LEFT('Přihláška č. 16'!$D$16,1)&amp; "., " &amp;'Přihláška č. 16'!$C$17&amp;" "&amp;LEFT('Přihláška č. 16'!$D$17,1)&amp; ".",IF(F30=3,'Přihláška č. 16'!$C$16&amp;" "&amp; LEFT('Přihláška č. 16'!$D$16,1)&amp; "., " &amp;'Přihláška č. 16'!$C$17&amp;" "&amp;LEFT('Přihláška č. 16'!$D$17,1)&amp; "., "&amp;'Přihláška č. 16'!$C$18&amp;" "&amp;LEFT('Přihláška č. 16'!$D$18,1)&amp; ".","")))</f>
        <v/>
      </c>
      <c r="H30" s="67">
        <f>IF(F30="",,F30*'Podpůrný list pro výpočty'!$C$46)</f>
        <v>0</v>
      </c>
      <c r="I30" s="26" t="str">
        <f>IF(E30='Podpůrný list pro výpočty'!$C$14,"Vyplňte soutěžní i věkovou kategorii"&amp; " " &amp;"v přihlášce číslo:"&amp; " "&amp;B30&amp; "!","")</f>
        <v/>
      </c>
      <c r="K30" s="90" t="str">
        <f>IF($F30=1,'Přihláška č. 16'!$C$16&amp; " " &amp;'Přihláška č. 16'!$D$16,IF($F30=2,'Přihláška č. 16'!$C$16&amp; " " &amp;'Přihláška č. 16'!$D$16&amp; ", " &amp;'Přihláška č. 16'!$C$17&amp; " " &amp;'Přihláška č. 16'!$D$17,IF($F30=3,'Přihláška č. 16'!$C$16&amp; " " &amp;'Přihláška č. 16'!$D$16&amp; ", " &amp;'Přihláška č. 16'!$C$17&amp; " " &amp;'Přihláška č. 16'!$D$17&amp; ", " &amp;'Přihláška č. 16'!$C$18&amp; " " &amp;'Přihláška č. 16'!$D$18,"")))</f>
        <v/>
      </c>
    </row>
    <row r="31" spans="2:11" ht="15.75" x14ac:dyDescent="0.25">
      <c r="B31" s="66" t="s">
        <v>64</v>
      </c>
      <c r="C31" s="78" t="str">
        <f>IF('Přihláška č. 17'!$D$8=0,"",'Přihláška č. 17'!$D$8)</f>
        <v/>
      </c>
      <c r="D31" s="79" t="str">
        <f>IF('Přihláška č. 17'!$D$9=0,"",'Přihláška č. 17'!$D$9/60)</f>
        <v/>
      </c>
      <c r="E31" s="78" t="str">
        <f>IF('Přihláška č. 17'!$J$12=0,"",'Přihláška č. 17'!$J$12)</f>
        <v/>
      </c>
      <c r="F31" s="78" t="str">
        <f>IF('Přihláška č. 17'!$D$10=0,"",IF('Základní informace o klubu'!$C$24&gt;=J18,'Přihláška č. 17'!$D$10,""))</f>
        <v/>
      </c>
      <c r="G31" s="78" t="str">
        <f>IF(F31=1,'Přihláška č. 17'!$C$16&amp;" "&amp; LEFT('Přihláška č. 17'!$D$16,1)&amp; ".",IF(F31=2,'Přihláška č. 17'!$C$16&amp;" "&amp; LEFT('Přihláška č. 17'!$D$16,1)&amp; "., " &amp;'Přihláška č. 17'!$C$17&amp;" "&amp;LEFT('Přihláška č. 17'!$D$17,1)&amp; ".",IF(F31=3,'Přihláška č. 17'!$C$16&amp;" "&amp; LEFT('Přihláška č. 17'!$D$16,1)&amp; "., " &amp;'Přihláška č. 17'!$C$17&amp;" "&amp;LEFT('Přihláška č. 17'!$D$17,1)&amp; "., "&amp;'Přihláška č. 17'!$C$18&amp;" "&amp;LEFT('Přihláška č. 17'!$D$18,1)&amp; ".","")))</f>
        <v/>
      </c>
      <c r="H31" s="67">
        <f>IF(F31="",,F31*'Podpůrný list pro výpočty'!$C$46)</f>
        <v>0</v>
      </c>
      <c r="I31" s="26" t="str">
        <f>IF(E31='Podpůrný list pro výpočty'!$C$14,"Vyplňte soutěžní i věkovou kategorii"&amp; " " &amp;"v přihlášce číslo:"&amp; " "&amp;B31&amp; "!","")</f>
        <v/>
      </c>
      <c r="K31" s="90" t="str">
        <f>IF($F31=1,'Přihláška č. 17'!$C$16&amp; " " &amp;'Přihláška č. 17'!$D$16,IF($F31=2,'Přihláška č. 17'!$C$16&amp; " " &amp;'Přihláška č. 17'!$D$16&amp; ", " &amp;'Přihláška č. 17'!$C$17&amp; " " &amp;'Přihláška č. 17'!$D$17,IF($F31=3,'Přihláška č. 17'!$C$16&amp; " " &amp;'Přihláška č. 17'!$D$16&amp; ", " &amp;'Přihláška č. 17'!$C$17&amp; " " &amp;'Přihláška č. 17'!$D$17&amp; ", " &amp;'Přihláška č. 17'!$C$18&amp; " " &amp;'Přihláška č. 17'!$D$18,"")))</f>
        <v/>
      </c>
    </row>
    <row r="32" spans="2:11" ht="15.75" x14ac:dyDescent="0.25">
      <c r="B32" s="66" t="s">
        <v>65</v>
      </c>
      <c r="C32" s="78" t="str">
        <f>IF('Přihláška č. 18'!$D$8=0,"",'Přihláška č. 18'!$D$8)</f>
        <v/>
      </c>
      <c r="D32" s="79" t="str">
        <f>IF('Přihláška č. 18'!$D$9=0,"",'Přihláška č. 18'!$D$9/60)</f>
        <v/>
      </c>
      <c r="E32" s="78" t="str">
        <f>IF('Přihláška č. 18'!$J$12=0,"",'Přihláška č. 18'!$J$12)</f>
        <v/>
      </c>
      <c r="F32" s="78" t="str">
        <f>IF('Přihláška č. 18'!$D$10=0,"",IF('Základní informace o klubu'!$C$24&gt;=J19,'Přihláška č. 18'!$D$10,""))</f>
        <v/>
      </c>
      <c r="G32" s="78" t="str">
        <f>IF(F32=1,'Přihláška č. 18'!$C$16&amp;" "&amp; LEFT('Přihláška č. 18'!$D$16,1)&amp; ".",IF(F32=2,'Přihláška č. 18'!$C$16&amp;" "&amp; LEFT('Přihláška č. 18'!$D$16,1)&amp; "., " &amp;'Přihláška č. 18'!$C$17&amp;" "&amp;LEFT('Přihláška č. 18'!$D$17,1)&amp; ".",IF(F32=3,'Přihláška č. 18'!$C$16&amp;" "&amp; LEFT('Přihláška č. 18'!$D$16,1)&amp; "., " &amp;'Přihláška č. 18'!$C$17&amp;" "&amp;LEFT('Přihláška č. 18'!$D$17,1)&amp; "., "&amp;'Přihláška č. 18'!$C$18&amp;" "&amp;LEFT('Přihláška č. 18'!$D$18,1)&amp; ".","")))</f>
        <v/>
      </c>
      <c r="H32" s="67">
        <f>IF(F32="",,F32*'Podpůrný list pro výpočty'!$C$46)</f>
        <v>0</v>
      </c>
      <c r="I32" s="26" t="str">
        <f>IF(E32='Podpůrný list pro výpočty'!$C$14,"Vyplňte soutěžní i věkovou kategorii"&amp; " " &amp;"v přihlášce číslo:"&amp; " "&amp;B32&amp; "!","")</f>
        <v/>
      </c>
      <c r="K32" s="90" t="str">
        <f>IF($F32=1,'Přihláška č. 18'!$C$16&amp; " " &amp;'Přihláška č. 18'!$D$16,IF($F32=2,'Přihláška č. 18'!$C$16&amp; " " &amp;'Přihláška č. 18'!$D$16&amp; ", " &amp;'Přihláška č. 18'!$C$17&amp; " " &amp;'Přihláška č. 18'!$D$17,IF($F32=3,'Přihláška č. 18'!$C$16&amp; " " &amp;'Přihláška č. 18'!$D$16&amp; ", " &amp;'Přihláška č. 18'!$C$17&amp; " " &amp;'Přihláška č. 18'!$D$17&amp; ", " &amp;'Přihláška č. 18'!$C$18&amp; " " &amp;'Přihláška č. 18'!$D$18,"")))</f>
        <v/>
      </c>
    </row>
    <row r="33" spans="2:11" ht="15.75" x14ac:dyDescent="0.25">
      <c r="B33" s="66" t="s">
        <v>66</v>
      </c>
      <c r="C33" s="78" t="str">
        <f>IF('Přihláška č. 19'!$D$8=0,"",'Přihláška č. 19'!$D$8)</f>
        <v/>
      </c>
      <c r="D33" s="79" t="str">
        <f>IF('Přihláška č. 19'!$D$9=0,"",'Přihláška č. 19'!$D$9/60)</f>
        <v/>
      </c>
      <c r="E33" s="78" t="str">
        <f>IF('Přihláška č. 19'!$J$12=0,"",'Přihláška č. 19'!$J$12)</f>
        <v/>
      </c>
      <c r="F33" s="78" t="str">
        <f>IF('Přihláška č. 19'!$D$10=0,"",IF('Základní informace o klubu'!$C$24&gt;=J20,'Přihláška č. 19'!$D$10,""))</f>
        <v/>
      </c>
      <c r="G33" s="78" t="str">
        <f>IF(F33=1,'Přihláška č. 19'!$C$16&amp;" "&amp; LEFT('Přihláška č. 19'!$D$16,1)&amp; ".",IF(F33=2,'Přihláška č. 19'!$C$16&amp;" "&amp; LEFT('Přihláška č. 19'!$D$16,1)&amp; "., " &amp;'Přihláška č. 19'!$C$17&amp;" "&amp;LEFT('Přihláška č. 19'!$D$17,1)&amp; ".",IF(F33=3,'Přihláška č. 19'!$C$16&amp;" "&amp; LEFT('Přihláška č. 19'!$D$16,1)&amp; "., " &amp;'Přihláška č. 19'!$C$17&amp;" "&amp;LEFT('Přihláška č. 19'!$D$17,1)&amp; "., "&amp;'Přihláška č. 19'!$C$18&amp;" "&amp;LEFT('Přihláška č. 19'!$D$18,1)&amp; ".","")))</f>
        <v/>
      </c>
      <c r="H33" s="67">
        <f>IF(F33="",,F33*'Podpůrný list pro výpočty'!$C$46)</f>
        <v>0</v>
      </c>
      <c r="I33" s="26" t="str">
        <f>IF(E33='Podpůrný list pro výpočty'!$C$14,"Vyplňte soutěžní i věkovou kategorii"&amp; " " &amp;"v přihlášce číslo:"&amp; " "&amp;B33&amp; "!","")</f>
        <v/>
      </c>
      <c r="K33" s="90" t="str">
        <f>IF($F33=1,'Přihláška č. 19'!$C$16&amp; " " &amp;'Přihláška č. 19'!$D$16,IF($F33=2,'Přihláška č. 19'!$C$16&amp; " " &amp;'Přihláška č. 19'!$D$16&amp; ", " &amp;'Přihláška č. 19'!$C$17&amp; " " &amp;'Přihláška č. 19'!$D$17,IF($F33=3,'Přihláška č. 19'!$C$16&amp; " " &amp;'Přihláška č. 19'!$D$16&amp; ", " &amp;'Přihláška č. 19'!$C$17&amp; " " &amp;'Přihláška č. 19'!$D$17&amp; ", " &amp;'Přihláška č. 19'!$C$18&amp; " " &amp;'Přihláška č. 19'!$D$18,"")))</f>
        <v/>
      </c>
    </row>
    <row r="34" spans="2:11" ht="16.5" thickBot="1" x14ac:dyDescent="0.3">
      <c r="B34" s="68" t="s">
        <v>67</v>
      </c>
      <c r="C34" s="80" t="str">
        <f>IF('Přihláška č. 20'!$D$8=0,"",'Přihláška č. 20'!$D$8)</f>
        <v/>
      </c>
      <c r="D34" s="81" t="str">
        <f>IF('Přihláška č. 20'!$D$9=0,"",'Přihláška č. 20'!$D$9/60)</f>
        <v/>
      </c>
      <c r="E34" s="80" t="str">
        <f>IF('Přihláška č. 20'!$J$12=0,"",'Přihláška č. 20'!$J$12)</f>
        <v/>
      </c>
      <c r="F34" s="80" t="str">
        <f>IF('Přihláška č. 20'!$D$10=0,"",IF('Základní informace o klubu'!$C$24&gt;=J21,'Přihláška č. 20'!$D$10,""))</f>
        <v/>
      </c>
      <c r="G34" s="80" t="str">
        <f>IF(F34=1,'Přihláška č. 20'!$C$16&amp;" "&amp; LEFT('Přihláška č. 20'!$D$16,1)&amp; ".",IF(F34=2,'Přihláška č. 20'!$C$16&amp;" "&amp; LEFT('Přihláška č. 20'!$D$16,1)&amp; "., " &amp;'Přihláška č. 20'!$C$17&amp;" "&amp;LEFT('Přihláška č. 20'!$D$17,1)&amp; ".",IF(F34=3,'Přihláška č. 20'!$C$16&amp;" "&amp; LEFT('Přihláška č. 20'!$D$16,1)&amp; "., " &amp;'Přihláška č. 20'!$C$17&amp;" "&amp;LEFT('Přihláška č. 20'!$D$17,1)&amp; "., "&amp;'Přihláška č. 20'!$C$18&amp;" "&amp;LEFT('Přihláška č. 20'!$D$18,1)&amp; ".","")))</f>
        <v/>
      </c>
      <c r="H34" s="69">
        <f>IF(F34="",,F34*'Podpůrný list pro výpočty'!$C$46)</f>
        <v>0</v>
      </c>
      <c r="I34" s="26" t="str">
        <f>IF(E34='Podpůrný list pro výpočty'!$C$14,"Vyplňte soutěžní i věkovou kategorii"&amp; " " &amp;"v přihlášce číslo:"&amp; " "&amp;B34&amp; "!","")</f>
        <v/>
      </c>
      <c r="K34" s="90" t="str">
        <f>IF($F34=1,'Přihláška č. 20'!$C$16&amp; " " &amp;'Přihláška č. 20'!$D$16,IF($F34=2,'Přihláška č. 20'!$C$16&amp; " " &amp;'Přihláška č. 20'!$D$16&amp; ", " &amp;'Přihláška č. 20'!$C$17&amp; " " &amp;'Přihláška č. 20'!$D$17,IF($F34=3,'Přihláška č. 20'!$C$16&amp; " " &amp;'Přihláška č. 20'!$D$16&amp; ", " &amp;'Přihláška č. 20'!$C$17&amp; " " &amp;'Přihláška č. 20'!$D$17&amp; ", " &amp;'Přihláška č. 20'!$C$18&amp; " " &amp;'Přihláška č. 20'!$D$18,"")))</f>
        <v/>
      </c>
    </row>
  </sheetData>
  <sheetProtection algorithmName="SHA-512" hashValue="dBqllCPfm5LbppjC+e21kZkHetgVWVQflZhxU1y4AOaxaXYxs7SlBqOha+Tf0MAt94hMl/kH3sKR6FIiZvfR1g==" saltValue="GkatYR0n3E1MtIRQgskj/A==" spinCount="100000" sheet="1" objects="1" scenarios="1" selectLockedCells="1"/>
  <mergeCells count="17">
    <mergeCell ref="A3:H3"/>
    <mergeCell ref="B7:D7"/>
    <mergeCell ref="B6:D6"/>
    <mergeCell ref="A1:H1"/>
    <mergeCell ref="B13:F13"/>
    <mergeCell ref="A2:H2"/>
    <mergeCell ref="B11:D11"/>
    <mergeCell ref="B10:D10"/>
    <mergeCell ref="B9:D9"/>
    <mergeCell ref="B8:D8"/>
    <mergeCell ref="B5:C5"/>
    <mergeCell ref="E6:F6"/>
    <mergeCell ref="E11:F11"/>
    <mergeCell ref="E10:F10"/>
    <mergeCell ref="E9:F9"/>
    <mergeCell ref="E8:F8"/>
    <mergeCell ref="E7:F7"/>
  </mergeCells>
  <conditionalFormatting sqref="B34:G34">
    <cfRule type="expression" dxfId="243" priority="100">
      <formula>$J$23&gt;=$J21</formula>
    </cfRule>
  </conditionalFormatting>
  <conditionalFormatting sqref="B15:G33">
    <cfRule type="expression" dxfId="242" priority="101">
      <formula>$J$23&gt;=$J2</formula>
    </cfRule>
  </conditionalFormatting>
  <conditionalFormatting sqref="H15:H33">
    <cfRule type="expression" dxfId="241" priority="103">
      <formula>$J$23&gt;=$J2</formula>
    </cfRule>
  </conditionalFormatting>
  <pageMargins left="0.31496062992125984" right="0.31496062992125984" top="0.59055118110236227" bottom="0.59055118110236227" header="0" footer="0"/>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843EF-C177-4C36-A2B1-16F831B05DB3}">
  <sheetPr>
    <tabColor theme="9"/>
  </sheetPr>
  <dimension ref="A1:C19"/>
  <sheetViews>
    <sheetView showGridLines="0" workbookViewId="0">
      <selection activeCell="B4" sqref="B4"/>
    </sheetView>
  </sheetViews>
  <sheetFormatPr defaultRowHeight="15" x14ac:dyDescent="0.25"/>
  <cols>
    <col min="1" max="1" width="1.42578125" style="26" customWidth="1"/>
    <col min="2" max="2" width="24.85546875" style="26" bestFit="1" customWidth="1"/>
    <col min="3" max="3" width="70.85546875" style="26" customWidth="1"/>
    <col min="4" max="16384" width="9.140625" style="26"/>
  </cols>
  <sheetData>
    <row r="1" spans="1:3" ht="28.5" x14ac:dyDescent="0.45">
      <c r="A1" s="130" t="s">
        <v>218</v>
      </c>
      <c r="B1" s="130"/>
      <c r="C1" s="130"/>
    </row>
    <row r="2" spans="1:3" ht="15.75" thickBot="1" x14ac:dyDescent="0.3"/>
    <row r="3" spans="1:3" ht="15.75" thickBot="1" x14ac:dyDescent="0.3">
      <c r="B3" s="101" t="s">
        <v>189</v>
      </c>
      <c r="C3" s="100"/>
    </row>
    <row r="4" spans="1:3" ht="30" customHeight="1" thickBot="1" x14ac:dyDescent="0.3">
      <c r="B4" s="115"/>
      <c r="C4" s="109" t="s">
        <v>222</v>
      </c>
    </row>
    <row r="5" spans="1:3" ht="7.5" customHeight="1" thickBot="1" x14ac:dyDescent="0.3">
      <c r="B5" s="110"/>
    </row>
    <row r="6" spans="1:3" ht="60.75" thickBot="1" x14ac:dyDescent="0.3">
      <c r="B6" s="115"/>
      <c r="C6" s="112" t="s">
        <v>225</v>
      </c>
    </row>
    <row r="7" spans="1:3" ht="15.75" thickBot="1" x14ac:dyDescent="0.3">
      <c r="B7" s="110"/>
    </row>
    <row r="8" spans="1:3" ht="60.75" thickBot="1" x14ac:dyDescent="0.3">
      <c r="B8" s="115"/>
      <c r="C8" s="112" t="s">
        <v>236</v>
      </c>
    </row>
    <row r="9" spans="1:3" ht="15.75" thickBot="1" x14ac:dyDescent="0.3"/>
    <row r="10" spans="1:3" ht="18.75" customHeight="1" thickBot="1" x14ac:dyDescent="0.3">
      <c r="A10" s="108"/>
      <c r="B10" s="103" t="s">
        <v>193</v>
      </c>
      <c r="C10" s="108"/>
    </row>
    <row r="11" spans="1:3" s="102" customFormat="1" ht="45" customHeight="1" thickBot="1" x14ac:dyDescent="0.3">
      <c r="B11" s="174" t="str">
        <f>IF(B4='Podpůrný list pro výpočty'!B119,'Podpůrný list pro výpočty'!C27,'Podpůrný list pro výpočty'!C26)</f>
        <v>Bez udělěného souhlasu nelze zpracovávat osobní údaje uvedené v příhlášce a nelze Vás zařadit mezi přihlášené.</v>
      </c>
      <c r="C11" s="175"/>
    </row>
    <row r="12" spans="1:3" ht="15.75" thickBot="1" x14ac:dyDescent="0.3"/>
    <row r="13" spans="1:3" ht="30" customHeight="1" thickBot="1" x14ac:dyDescent="0.3">
      <c r="B13" s="176" t="s">
        <v>226</v>
      </c>
      <c r="C13" s="177"/>
    </row>
    <row r="15" spans="1:3" x14ac:dyDescent="0.25">
      <c r="B15" s="113" t="s">
        <v>230</v>
      </c>
      <c r="C15" s="118" t="s">
        <v>227</v>
      </c>
    </row>
    <row r="16" spans="1:3" x14ac:dyDescent="0.25">
      <c r="B16" s="113" t="s">
        <v>231</v>
      </c>
      <c r="C16" s="118" t="s">
        <v>228</v>
      </c>
    </row>
    <row r="17" spans="2:3" ht="75" customHeight="1" x14ac:dyDescent="0.25">
      <c r="B17" s="114" t="s">
        <v>232</v>
      </c>
      <c r="C17" s="107" t="s">
        <v>229</v>
      </c>
    </row>
    <row r="19" spans="2:3" ht="30" customHeight="1" x14ac:dyDescent="0.25">
      <c r="B19" s="131" t="s">
        <v>219</v>
      </c>
      <c r="C19" s="131"/>
    </row>
  </sheetData>
  <sheetProtection algorithmName="SHA-512" hashValue="7f0j+IIHlB4FxGiIG5Ov4zgnJJ3IllFTSnoMVfPOFtTlMnUydqW8PyNLXN6zj7c/1QDn6tmF4k+vwZ3kQofAhg==" saltValue="eu86zHH4Aiwsa05BtJW7yA==" spinCount="100000" sheet="1" objects="1" scenarios="1" selectLockedCells="1"/>
  <mergeCells count="4">
    <mergeCell ref="B11:C11"/>
    <mergeCell ref="A1:C1"/>
    <mergeCell ref="B13:C13"/>
    <mergeCell ref="B19:C19"/>
  </mergeCells>
  <conditionalFormatting sqref="B4 B6 B8">
    <cfRule type="expression" dxfId="240" priority="1">
      <formula>B4=""</formula>
    </cfRule>
  </conditionalFormatting>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3">
        <x14:dataValidation type="list" allowBlank="1" showErrorMessage="1" errorTitle="Tornádo říká:" error="Vyberte ze seznamu nebo ručně napište:_x000a_„Potvrzuji&quot;_x000a_„Nepotvrzuji&quot;" xr:uid="{1266008C-1039-4E05-BD2F-12874465CD02}">
          <x14:formula1>
            <xm:f>'Podpůrný list pro výpočty'!$B$119:$B$120</xm:f>
          </x14:formula1>
          <xm:sqref>B4</xm:sqref>
        </x14:dataValidation>
        <x14:dataValidation type="list" allowBlank="1" showInputMessage="1" showErrorMessage="1" errorTitle="Tornádo říká:" error="Vyberte ze seznamu nebo ručně napište:_x000a_„Soulasím&quot;_x000a_„Nesouhlasím&quot;" xr:uid="{DC6B709F-3620-4FD8-9E7D-99CDCD82CA2F}">
          <x14:formula1>
            <xm:f>'Podpůrný list pro výpočty'!$B$121:$B$122</xm:f>
          </x14:formula1>
          <xm:sqref>B6</xm:sqref>
        </x14:dataValidation>
        <x14:dataValidation type="list" allowBlank="1" showInputMessage="1" showErrorMessage="1" errorTitle="Tornádo říká:" error="Vyberte ze seznamu nebo ručně napište:_x000a_„Souhlasím&quot;_x000a_„Nesouhlasím&quot;" xr:uid="{7E0BC606-A662-4107-B68F-2206AC689400}">
          <x14:formula1>
            <xm:f>'Podpůrný list pro výpočty'!$B$121:$B$122</xm:f>
          </x14:formula1>
          <xm:sqref>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klubu'!C24&gt;=1,IF('Základní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54"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esJxhOTK3EPcsRW8SU0F2SZF+9aq1yzWQ+osAAuJ1sIGOUCDrai1mdN7Hoa1AsxfbmQl6DEBNNKT3sdbtiDBEA==" saltValue="ncjvjkQo0VFr7RN9vQxPWg==" spinCount="100000" sheet="1" objects="1" scenarios="1" selectLockedCells="1"/>
  <mergeCells count="52">
    <mergeCell ref="D16:E16"/>
    <mergeCell ref="D40:E40"/>
    <mergeCell ref="D39:E39"/>
    <mergeCell ref="D38:E38"/>
    <mergeCell ref="D37:E37"/>
    <mergeCell ref="D36:E36"/>
    <mergeCell ref="D35:E35"/>
    <mergeCell ref="D34:E34"/>
    <mergeCell ref="D22:E22"/>
    <mergeCell ref="D33:E33"/>
    <mergeCell ref="D32:E32"/>
    <mergeCell ref="D31:E31"/>
    <mergeCell ref="D30:E30"/>
    <mergeCell ref="D29:E29"/>
    <mergeCell ref="D28:E28"/>
    <mergeCell ref="D27:E27"/>
    <mergeCell ref="D26:E26"/>
    <mergeCell ref="D25:E25"/>
    <mergeCell ref="D24:E24"/>
    <mergeCell ref="D23:E23"/>
    <mergeCell ref="D21:E21"/>
    <mergeCell ref="D20:E20"/>
    <mergeCell ref="D19:E19"/>
    <mergeCell ref="D18:E18"/>
    <mergeCell ref="D17:E17"/>
    <mergeCell ref="A1:G1"/>
    <mergeCell ref="B10:C10"/>
    <mergeCell ref="B9:C9"/>
    <mergeCell ref="B8:C8"/>
    <mergeCell ref="B6:C6"/>
    <mergeCell ref="B5:C5"/>
    <mergeCell ref="B4:C4"/>
    <mergeCell ref="D4:E4"/>
    <mergeCell ref="D5:E5"/>
    <mergeCell ref="D6:E6"/>
    <mergeCell ref="D8:E8"/>
    <mergeCell ref="D9:E9"/>
    <mergeCell ref="F10:G10"/>
    <mergeCell ref="B11:C12"/>
    <mergeCell ref="B7:E7"/>
    <mergeCell ref="B15:C15"/>
    <mergeCell ref="B3:E3"/>
    <mergeCell ref="B14:E14"/>
    <mergeCell ref="D10:E10"/>
    <mergeCell ref="D15:E15"/>
    <mergeCell ref="F9:G9"/>
    <mergeCell ref="F14:G14"/>
    <mergeCell ref="F11:G13"/>
    <mergeCell ref="F4:G4"/>
    <mergeCell ref="F6:G6"/>
    <mergeCell ref="F5:G5"/>
    <mergeCell ref="F8:G8"/>
  </mergeCells>
  <conditionalFormatting sqref="D4:E6 D8:D11 E8:E9 E11">
    <cfRule type="expression" dxfId="239" priority="14">
      <formula>D4=""</formula>
    </cfRule>
  </conditionalFormatting>
  <conditionalFormatting sqref="B16:B40">
    <cfRule type="expression" dxfId="238" priority="1">
      <formula>OR(AND(C16=0,D16=0),F16=0)=FALSE</formula>
    </cfRule>
  </conditionalFormatting>
  <conditionalFormatting sqref="A1:G1">
    <cfRule type="expression" dxfId="237" priority="11">
      <formula>$A$1&lt;&gt;$J$3</formula>
    </cfRule>
  </conditionalFormatting>
  <conditionalFormatting sqref="A2:H40">
    <cfRule type="expression" dxfId="236" priority="2">
      <formula>$A$1&lt;&gt;$J$3</formula>
    </cfRule>
  </conditionalFormatting>
  <conditionalFormatting sqref="B16:B39">
    <cfRule type="expression" dxfId="235" priority="62">
      <formula>$D$10&gt;=L2</formula>
    </cfRule>
  </conditionalFormatting>
  <conditionalFormatting sqref="C16:C39">
    <cfRule type="expression" dxfId="234" priority="70">
      <formula>$D$10&gt;=L2</formula>
    </cfRule>
  </conditionalFormatting>
  <conditionalFormatting sqref="F16:F39">
    <cfRule type="expression" dxfId="233" priority="73">
      <formula>$D$10&gt;=L2</formula>
    </cfRule>
  </conditionalFormatting>
  <conditionalFormatting sqref="G16:G39">
    <cfRule type="expression" dxfId="232" priority="74">
      <formula>$D$10&gt;=L2</formula>
    </cfRule>
  </conditionalFormatting>
  <conditionalFormatting sqref="D16:E39">
    <cfRule type="expression" dxfId="231" priority="72">
      <formula>$D$10&gt;=L2</formula>
    </cfRule>
  </conditionalFormatting>
  <conditionalFormatting sqref="B40:F40">
    <cfRule type="expression" dxfId="230" priority="76">
      <formula>$D$10=$L$26</formula>
    </cfRule>
  </conditionalFormatting>
  <conditionalFormatting sqref="G40">
    <cfRule type="expression" dxfId="229" priority="75">
      <formula>$D$10=$L$26</formula>
    </cfRule>
  </conditionalFormatting>
  <conditionalFormatting sqref="F11">
    <cfRule type="expression" dxfId="228" priority="85">
      <formula>$F$11=$J$4</formula>
    </cfRule>
  </conditionalFormatting>
  <dataValidations count="5">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00000000-0002-0000-0400-000000000000}">
      <formula1>K11</formula1>
      <formula2>K12</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00000000-0002-0000-0400-000001000000}">
      <formula1>J9</formula1>
      <formula2>J10</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00000000-0002-0000-0400-000002000000}">
      <formula1>K9</formula1>
      <formula2>K10</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00000000-0002-0000-0400-000003000000}">
      <formula1>J6</formula1>
      <formula2>J7</formula2>
    </dataValidation>
    <dataValidation type="date" operator="lessThanOrEqual" allowBlank="1" showErrorMessage="1" errorTitle="Tornádo říká:" error="Pokoušíte se zadat datum, které je v budoucnosti." sqref="F16:F40" xr:uid="{00000000-0002-0000-0400-000004000000}">
      <formula1>TODAY()</formula1>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00000000-0002-0000-0400-000007000000}">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00000000-0002-0000-0400-000008000000}">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00000000-0002-0000-0400-000009000000}">
          <x14:formula1>
            <xm:f>IF('Základní informace o klubu'!$C$5=$A$1,'Podpůrný list pro výpočty'!$B$66:$B$67,'Podpůrný list pro výpočty'!$B$70:$B$71)</xm:f>
          </x14:formula1>
          <xm:sqref>D6:E6</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00000000-0002-0000-0400-000005000000}">
          <x14:formula1>
            <xm:f>IF('Základní informace o klubu'!$C$5=$A$1,'Základní informace o klubu'!$D$14:$D$21,'Podpůrný list pro výpočty'!$B$70:$B$71)</xm:f>
          </x14:formula1>
          <xm:sqref>E11</xm:sqref>
        </x14:dataValidation>
        <x14:dataValidation type="list" errorStyle="warning" allowBlank="1" showInputMessage="1" showErrorMessage="1" errorTitle="Tornádo říká:" error="Pokoušíte se zadat trenéra, který není uveden v seznamu. Prosím, doplňte jej na list: &quot;Základní informace o klubu&quot;." xr:uid="{00000000-0002-0000-0400-000006000000}">
          <x14:formula1>
            <xm:f>IF('Základní informace o klubu'!$C$5=$A$1,'Základní informace o klubu'!$D$14:$D$21,'Podpůrný list pro výpočty'!$B$70:$B$71)</xm:f>
          </x14:formula1>
          <xm:sqref>E12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klubu'!C24&gt;=2,IF('Základní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5cfSwIhTU9XInH2FmOa1SLeJnKAn4XHKWAIjMBhMk7ffeK6+ZcbmOaE8GqS5keox1fs0uA8juoHsP/qNu1wRgA==" saltValue="3fSzKGH2JX6fo315h0dfHg==" spinCount="100000" sheet="1" objects="1" scenarios="1" selectLockedCells="1"/>
  <mergeCells count="52">
    <mergeCell ref="B5:C5"/>
    <mergeCell ref="D5:E5"/>
    <mergeCell ref="F5:G5"/>
    <mergeCell ref="A1:G1"/>
    <mergeCell ref="B3:E3"/>
    <mergeCell ref="B4:C4"/>
    <mergeCell ref="D4:E4"/>
    <mergeCell ref="F4:G4"/>
    <mergeCell ref="B6:C6"/>
    <mergeCell ref="D6:E6"/>
    <mergeCell ref="F6:G6"/>
    <mergeCell ref="B7:E7"/>
    <mergeCell ref="B8:C8"/>
    <mergeCell ref="D8:E8"/>
    <mergeCell ref="F8:G8"/>
    <mergeCell ref="B9:C9"/>
    <mergeCell ref="D9:E9"/>
    <mergeCell ref="F9:G9"/>
    <mergeCell ref="B10:C10"/>
    <mergeCell ref="D10:E10"/>
    <mergeCell ref="F10:G10"/>
    <mergeCell ref="D21:E21"/>
    <mergeCell ref="B11:C12"/>
    <mergeCell ref="F11:G13"/>
    <mergeCell ref="B14:E14"/>
    <mergeCell ref="F14:G14"/>
    <mergeCell ref="B15:C15"/>
    <mergeCell ref="D15:E15"/>
    <mergeCell ref="D16:E16"/>
    <mergeCell ref="D17:E17"/>
    <mergeCell ref="D18:E18"/>
    <mergeCell ref="D19:E19"/>
    <mergeCell ref="D20:E20"/>
    <mergeCell ref="D33:E33"/>
    <mergeCell ref="D22:E22"/>
    <mergeCell ref="D23:E23"/>
    <mergeCell ref="D24:E24"/>
    <mergeCell ref="D25:E25"/>
    <mergeCell ref="D26:E26"/>
    <mergeCell ref="D27:E27"/>
    <mergeCell ref="D28:E28"/>
    <mergeCell ref="D29:E29"/>
    <mergeCell ref="D30:E30"/>
    <mergeCell ref="D31:E31"/>
    <mergeCell ref="D32:E32"/>
    <mergeCell ref="D40:E40"/>
    <mergeCell ref="D34:E34"/>
    <mergeCell ref="D35:E35"/>
    <mergeCell ref="D36:E36"/>
    <mergeCell ref="D37:E37"/>
    <mergeCell ref="D38:E38"/>
    <mergeCell ref="D39:E39"/>
  </mergeCells>
  <conditionalFormatting sqref="D4:E6 D8:D11 E8:E9 E11">
    <cfRule type="expression" dxfId="227" priority="4">
      <formula>D4=""</formula>
    </cfRule>
  </conditionalFormatting>
  <conditionalFormatting sqref="B16:B40">
    <cfRule type="expression" dxfId="226" priority="1">
      <formula>OR(AND(C16=0,D16=0),F16=0)=FALSE</formula>
    </cfRule>
  </conditionalFormatting>
  <conditionalFormatting sqref="A1:G1">
    <cfRule type="expression" dxfId="225" priority="3">
      <formula>$A$1&lt;&gt;$J$3</formula>
    </cfRule>
  </conditionalFormatting>
  <conditionalFormatting sqref="A2:H40">
    <cfRule type="expression" dxfId="224" priority="2">
      <formula>$A$1&lt;&gt;$J$3</formula>
    </cfRule>
  </conditionalFormatting>
  <conditionalFormatting sqref="B16:B39">
    <cfRule type="expression" dxfId="223" priority="5">
      <formula>$D$10&gt;=L2</formula>
    </cfRule>
  </conditionalFormatting>
  <conditionalFormatting sqref="C16:C39">
    <cfRule type="expression" dxfId="222" priority="6">
      <formula>$D$10&gt;=L2</formula>
    </cfRule>
  </conditionalFormatting>
  <conditionalFormatting sqref="F16:F39">
    <cfRule type="expression" dxfId="221" priority="8">
      <formula>$D$10&gt;=L2</formula>
    </cfRule>
  </conditionalFormatting>
  <conditionalFormatting sqref="G16:G39">
    <cfRule type="expression" dxfId="220" priority="9">
      <formula>$D$10&gt;=L2</formula>
    </cfRule>
  </conditionalFormatting>
  <conditionalFormatting sqref="D16:E39">
    <cfRule type="expression" dxfId="219" priority="7">
      <formula>$D$10&gt;=L2</formula>
    </cfRule>
  </conditionalFormatting>
  <conditionalFormatting sqref="B40:F40">
    <cfRule type="expression" dxfId="218" priority="11">
      <formula>$D$10=$L$26</formula>
    </cfRule>
  </conditionalFormatting>
  <conditionalFormatting sqref="G40">
    <cfRule type="expression" dxfId="217" priority="10">
      <formula>$D$10=$L$26</formula>
    </cfRule>
  </conditionalFormatting>
  <conditionalFormatting sqref="F11">
    <cfRule type="expression" dxfId="216" priority="12">
      <formula>$F$11=$J$4</formula>
    </cfRule>
  </conditionalFormatting>
  <dataValidations count="5">
    <dataValidation type="date" operator="lessThanOrEqual" allowBlank="1" showErrorMessage="1" errorTitle="Tornádo říká:" error="Pokoušíte se zadat datum, které je v budoucnosti." sqref="F16:F40" xr:uid="{C9F669C9-6FC1-4ED5-9B3A-B23ADE05E21C}">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984C174E-8613-4F21-8377-041631A79717}">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C506ED9A-2F82-49E7-9D42-C4CFE81068EE}">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D0E76F79-B45E-4AE6-9928-C7B561CC6456}">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0870584A-0600-4F9F-A457-D8ACDA290453}">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B1AB8C09-D579-43CC-819C-4E5A2475712D}">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8CE4F2DF-5C23-4EF2-B4A5-577267BF08FC}">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E36051C7-9670-488B-932A-733DA1D72942}">
          <x14:formula1>
            <xm:f>IF('Základní informace o klubu'!$C$5=$A$1,'Podpůrný list pro výpočty'!$B$66:$B$67,'Podpůrný list pro výpočty'!$B$70:$B$71)</xm:f>
          </x14:formula1>
          <xm:sqref>D6:E6</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6D70DD8A-BB85-4B3A-9FBF-3A5FC835D809}">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13F4A53A-7523-43F1-B4B3-E910F45A1B32}">
          <x14:formula1>
            <xm:f>IF('Základní informace o klubu'!$C$5=$A$1,'Podpůrný list pro výpočty'!$B$58:$B$63,'Podpůrný list pro výpočty'!$B$70:$B$71)</xm:f>
          </x14:formula1>
          <xm:sqref>D4:E4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40"/>
  <sheetViews>
    <sheetView showGridLines="0" workbookViewId="0">
      <selection activeCell="D4" sqref="D4:E4"/>
    </sheetView>
  </sheetViews>
  <sheetFormatPr defaultRowHeight="15" x14ac:dyDescent="0.25"/>
  <cols>
    <col min="1" max="1" width="1.42578125" style="26" customWidth="1"/>
    <col min="2" max="2" width="3.5703125" style="26" customWidth="1"/>
    <col min="3" max="3" width="20.7109375" style="26" customWidth="1"/>
    <col min="4" max="4" width="3.5703125" style="26" customWidth="1"/>
    <col min="5" max="5" width="20.7109375" style="26" customWidth="1"/>
    <col min="6" max="6" width="19.28515625" style="26" customWidth="1"/>
    <col min="7" max="7" width="26.5703125" style="26" customWidth="1"/>
    <col min="8" max="8" width="67.85546875" style="26" customWidth="1"/>
    <col min="9" max="9" width="5.28515625" style="26" customWidth="1"/>
    <col min="10" max="10" width="86.85546875" style="90" customWidth="1"/>
    <col min="11" max="12" width="9.140625" style="90"/>
    <col min="13" max="16384" width="9.140625" style="26"/>
  </cols>
  <sheetData>
    <row r="1" spans="1:12" ht="28.5" x14ac:dyDescent="0.45">
      <c r="A1" s="162" t="str">
        <f>IF('Základní informace o klubu'!C24&gt;=3,IF('Základní informace o klubu'!C5=0,'Podpůrný list pro výpočty'!C7,'Základní informace o klubu'!C5),IF('Základní informace o klubu'!C5=0,IF('Základní informace o klubu'!C24=0,'Podpůrný list pro výpočty'!C5,'Podpůrný list pro výpočty'!C6),IF('Základní informace o klubu'!C24=0,'Podpůrný list pro výpočty'!C3,'Podpůrný list pro výpočty'!C4)))</f>
        <v>Vyplňte, prosím, název klubu a počet formací na listu: "Základní informace o klubu".</v>
      </c>
      <c r="B1" s="162"/>
      <c r="C1" s="162"/>
      <c r="D1" s="162"/>
      <c r="E1" s="162"/>
      <c r="F1" s="162"/>
      <c r="G1" s="162"/>
      <c r="H1" s="47"/>
    </row>
    <row r="2" spans="1:12" x14ac:dyDescent="0.25">
      <c r="J2" s="90" t="s">
        <v>116</v>
      </c>
      <c r="L2" s="90">
        <v>1</v>
      </c>
    </row>
    <row r="3" spans="1:12" ht="21.75" thickBot="1" x14ac:dyDescent="0.4">
      <c r="B3" s="189" t="s">
        <v>2</v>
      </c>
      <c r="C3" s="189"/>
      <c r="D3" s="189"/>
      <c r="E3" s="189"/>
      <c r="J3" s="90">
        <f>'Základní informace o klubu'!C5</f>
        <v>0</v>
      </c>
      <c r="L3" s="90">
        <v>2</v>
      </c>
    </row>
    <row r="4" spans="1:12" ht="15.75" customHeight="1" x14ac:dyDescent="0.25">
      <c r="B4" s="207" t="s">
        <v>45</v>
      </c>
      <c r="C4" s="208"/>
      <c r="D4" s="209"/>
      <c r="E4" s="210"/>
      <c r="F4" s="198" t="str">
        <f>IF(D4=0,'Podpůrný list pro výpočty'!C16,"")</f>
        <v>Prosím vyplňte vybráním z rozevíracího seznamu</v>
      </c>
      <c r="G4" s="199"/>
      <c r="J4" s="90" t="str">
        <f>'Podpůrný list pro výpočty'!C12</f>
        <v>Zadaný seznam soutěžících je v pořádku a odpovídá dané soutěžní kategorii.</v>
      </c>
      <c r="L4" s="90">
        <v>3</v>
      </c>
    </row>
    <row r="5" spans="1:12" ht="15.75" customHeight="1" x14ac:dyDescent="0.25">
      <c r="B5" s="205" t="s">
        <v>46</v>
      </c>
      <c r="C5" s="206"/>
      <c r="D5" s="211"/>
      <c r="E5" s="212"/>
      <c r="F5" s="198" t="str">
        <f>IF(D5=0,'Podpůrný list pro výpočty'!C16,"")</f>
        <v>Prosím vyplňte vybráním z rozevíracího seznamu</v>
      </c>
      <c r="G5" s="199"/>
      <c r="J5" s="90" t="s">
        <v>55</v>
      </c>
      <c r="L5" s="90">
        <v>4</v>
      </c>
    </row>
    <row r="6" spans="1:12" ht="15.75" customHeight="1" thickBot="1" x14ac:dyDescent="0.3">
      <c r="B6" s="203" t="s">
        <v>47</v>
      </c>
      <c r="C6" s="204"/>
      <c r="D6" s="213"/>
      <c r="E6" s="214"/>
      <c r="F6" s="178" t="str">
        <f>IF(D6=0,'Podpůrný list pro výpočty'!C16,"")</f>
        <v>Prosím vyplňte vybráním z rozevíracího seznamu</v>
      </c>
      <c r="G6" s="179"/>
      <c r="J6" s="90">
        <f>IF($D$4='Podpůrný list pro výpočty'!$B$58,'Podpůrný list pro výpočty'!$C$58,IF($D$4='Podpůrný list pro výpočty'!$B$59,'Podpůrný list pro výpočty'!$C$59,IF($D$4='Podpůrný list pro výpočty'!$B$60,'Podpůrný list pro výpočty'!$C$60,IF($D$4='Podpůrný list pro výpočty'!$B$61,'Podpůrný list pro výpočty'!$C$61,IF($D$4='Podpůrný list pro výpočty'!$B$62,'Podpůrný list pro výpočty'!$C$62,IF($D$4='Podpůrný list pro výpočty'!$B$63,'Podpůrný list pro výpočty'!$C$63,))))))</f>
        <v>0</v>
      </c>
      <c r="L6" s="90">
        <v>5</v>
      </c>
    </row>
    <row r="7" spans="1:12" ht="16.5" customHeight="1" thickBot="1" x14ac:dyDescent="0.3">
      <c r="B7" s="184"/>
      <c r="C7" s="185"/>
      <c r="D7" s="185"/>
      <c r="E7" s="186"/>
      <c r="J7" s="90">
        <f>IF($D$4='Podpůrný list pro výpočty'!$B$58,'Podpůrný list pro výpočty'!$D$58,IF($D$4='Podpůrný list pro výpočty'!$B$59,'Podpůrný list pro výpočty'!$D$59,IF($D$4='Podpůrný list pro výpočty'!$B$60,'Podpůrný list pro výpočty'!$D$60,IF($D$4='Podpůrný list pro výpočty'!$B$61,'Podpůrný list pro výpočty'!$D$61,IF($D$4='Podpůrný list pro výpočty'!$B$62,'Podpůrný list pro výpočty'!$D$62,IF($D$4='Podpůrný list pro výpočty'!$B$63,'Podpůrný list pro výpočty'!$D$63,))))))</f>
        <v>0</v>
      </c>
      <c r="L7" s="90">
        <v>6</v>
      </c>
    </row>
    <row r="8" spans="1:12" ht="15.75" x14ac:dyDescent="0.25">
      <c r="B8" s="159" t="s">
        <v>48</v>
      </c>
      <c r="C8" s="202"/>
      <c r="D8" s="215"/>
      <c r="E8" s="216"/>
      <c r="F8" s="178"/>
      <c r="G8" s="179"/>
      <c r="J8" s="90" t="s">
        <v>126</v>
      </c>
      <c r="L8" s="90">
        <v>7</v>
      </c>
    </row>
    <row r="9" spans="1:12" ht="15.75" x14ac:dyDescent="0.25">
      <c r="B9" s="156" t="s">
        <v>57</v>
      </c>
      <c r="C9" s="201"/>
      <c r="D9" s="217"/>
      <c r="E9" s="218"/>
      <c r="F9" s="194" t="str">
        <f>IF(D9=0,'Podpůrný list pro výpočty'!$C$17,"")</f>
        <v>Prosím vyplňte ve formátu m:ss, např.: 1:30</v>
      </c>
      <c r="G9" s="195"/>
      <c r="J9" s="91">
        <f>IF($D$4='Podpůrný list pro výpočty'!$B$74,'Podpůrný list pro výpočty'!$C$74,IF($D$4='Podpůrný list pro výpočty'!$B$75,'Podpůrný list pro výpočty'!$C$75,IF($D$4='Podpůrný list pro výpočty'!$B$76,'Podpůrný list pro výpočty'!$C$76,IF($D$4='Podpůrný list pro výpočty'!$B$77,'Podpůrný list pro výpočty'!$C$77,IF($D$4='Podpůrný list pro výpočty'!$B$78,'Podpůrný list pro výpočty'!$C$78,IF($D$4='Podpůrný list pro výpočty'!$B$79,'Podpůrný list pro výpočty'!$C$79,))))))*60</f>
        <v>0</v>
      </c>
      <c r="L9" s="90">
        <v>8</v>
      </c>
    </row>
    <row r="10" spans="1:12" ht="15.75" customHeight="1" x14ac:dyDescent="0.25">
      <c r="B10" s="156" t="s">
        <v>49</v>
      </c>
      <c r="C10" s="201"/>
      <c r="D10" s="190"/>
      <c r="E10" s="191"/>
      <c r="F10" s="178" t="str">
        <f>IF(D10=0,'Podpůrný list pro výpočty'!$C$15,"")</f>
        <v>Prosím vyplňte</v>
      </c>
      <c r="G10" s="179"/>
      <c r="J10" s="91">
        <f>IF($D$4='Podpůrný list pro výpočty'!$B$74,'Podpůrný list pro výpočty'!$D$74,IF($D$4='Podpůrný list pro výpočty'!$B$75,'Podpůrný list pro výpočty'!$D$75,IF($D$4='Podpůrný list pro výpočty'!$B$76,'Podpůrný list pro výpočty'!$D$76,IF($D$4='Podpůrný list pro výpočty'!$B$77,'Podpůrný list pro výpočty'!$D$77,IF($D$4='Podpůrný list pro výpočty'!$B$78,'Podpůrný list pro výpočty'!$D$78,IF($D$4='Podpůrný list pro výpočty'!$B$79,'Podpůrný list pro výpočty'!$D$79,))))))*60</f>
        <v>0</v>
      </c>
      <c r="L10" s="90">
        <v>9</v>
      </c>
    </row>
    <row r="11" spans="1:12" ht="15.75" x14ac:dyDescent="0.25">
      <c r="B11" s="180" t="s">
        <v>50</v>
      </c>
      <c r="C11" s="181"/>
      <c r="D11" s="48" t="s">
        <v>12</v>
      </c>
      <c r="E11" s="39"/>
      <c r="F11" s="197" t="str">
        <f>IF(OR(D4=0,D5=0,D9=0,D10=0)=TRUE,'Podpůrný list pro výpočty'!C24,IF($D$4=0,"",IF(COUNTBLANK(H16:H40)=25,'Podpůrný list pro výpočty'!C12,"")))</f>
        <v>Zkontrolujte, že máte vyplněny údaje: Soutěžní kategorie, Věková kategorie, Délka skladby a Počet soutěžících.</v>
      </c>
      <c r="G11" s="197"/>
      <c r="H11" s="65"/>
      <c r="J11" s="90" t="s">
        <v>110</v>
      </c>
      <c r="L11" s="90">
        <v>10</v>
      </c>
    </row>
    <row r="12" spans="1:12" ht="15.75" customHeight="1" thickBot="1" x14ac:dyDescent="0.3">
      <c r="B12" s="182"/>
      <c r="C12" s="183"/>
      <c r="D12" s="49" t="s">
        <v>13</v>
      </c>
      <c r="E12" s="40"/>
      <c r="F12" s="197"/>
      <c r="G12" s="197"/>
      <c r="J12" s="92" t="str">
        <f>IF(AND($D$4='Podpůrný list pro výpočty'!B81,$D$5='Podpůrný list pro výpočty'!C81),'Podpůrný list pro výpočty'!D81,IF(AND($D$4='Podpůrný list pro výpočty'!B82,$D$5='Podpůrný list pro výpočty'!C82),'Podpůrný list pro výpočty'!D82,IF(AND($D$4='Podpůrný list pro výpočty'!B83,$D$5='Podpůrný list pro výpočty'!C83),'Podpůrný list pro výpočty'!D83,IF(AND($D$4='Podpůrný list pro výpočty'!B84,$D$5='Podpůrný list pro výpočty'!C84),'Podpůrný list pro výpočty'!D84,IF(AND($D$4='Podpůrný list pro výpočty'!B85,$D$5='Podpůrný list pro výpočty'!C85),'Podpůrný list pro výpočty'!D85,IF(AND($D$4='Podpůrný list pro výpočty'!B86,$D$5='Podpůrný list pro výpočty'!C86),'Podpůrný list pro výpočty'!D86,IF(AND($D$4='Podpůrný list pro výpočty'!B87,$D$5='Podpůrný list pro výpočty'!C87),'Podpůrný list pro výpočty'!D87,IF(AND($D$4='Podpůrný list pro výpočty'!B88,$D$5='Podpůrný list pro výpočty'!C88),'Podpůrný list pro výpočty'!D88,IF(AND($D$4='Podpůrný list pro výpočty'!B89,$D$5='Podpůrný list pro výpočty'!C89),'Podpůrný list pro výpočty'!D89,IF(AND($D$4='Podpůrný list pro výpočty'!B90,$D$5='Podpůrný list pro výpočty'!C90),'Podpůrný list pro výpočty'!D90,IF(AND($D$4='Podpůrný list pro výpočty'!B91,$D$5='Podpůrný list pro výpočty'!C91),'Podpůrný list pro výpočty'!D91,IF(AND($D$4='Podpůrný list pro výpočty'!B92,$D$5='Podpůrný list pro výpočty'!C92),'Podpůrný list pro výpočty'!D92,IF(AND($D$4='Podpůrný list pro výpočty'!B93,$D$5='Podpůrný list pro výpočty'!C93),'Podpůrný list pro výpočty'!D93,IF(AND($D$4='Podpůrný list pro výpočty'!B94,$D$5='Podpůrný list pro výpočty'!C94),'Podpůrný list pro výpočty'!D94,IF(AND($D$4='Podpůrný list pro výpočty'!B95,$D$5='Podpůrný list pro výpočty'!C95),'Podpůrný list pro výpočty'!D95,IF(AND($D$4='Podpůrný list pro výpočty'!B96,$D$5='Podpůrný list pro výpočty'!C96),'Podpůrný list pro výpočty'!D96,IF(AND($D$4='Podpůrný list pro výpočty'!B97,$D$5='Podpůrný list pro výpočty'!C97),'Podpůrný list pro výpočty'!D97,IF(AND($D$4='Podpůrný list pro výpočty'!B98,$D$5='Podpůrný list pro výpočty'!C98),'Podpůrný list pro výpočty'!D98,IF(AND($D$4='Podpůrný list pro výpočty'!B99,$D$5='Podpůrný list pro výpočty'!C99),'Podpůrný list pro výpočty'!D99,IF(AND($D$4='Podpůrný list pro výpočty'!B100,$D$5='Podpůrný list pro výpočty'!C100),'Podpůrný list pro výpočty'!D100,IF(AND($D$4='Podpůrný list pro výpočty'!B101,$D$5='Podpůrný list pro výpočty'!C101),'Podpůrný list pro výpočty'!D101,IF(AND($D$4='Podpůrný list pro výpočty'!B102,$D$5='Podpůrný list pro výpočty'!C102),'Podpůrný list pro výpočty'!D102,IF(AND($D$4='Podpůrný list pro výpočty'!B103,$D$5='Podpůrný list pro výpočty'!C103),'Podpůrný list pro výpočty'!D103,IF(AND($D$4='Podpůrný list pro výpočty'!B104,$D$5='Podpůrný list pro výpočty'!C104),'Podpůrný list pro výpočty'!D104,IF(D4=D5,"",'Podpůrný list pro výpočty'!C14)))))))))))))))))))))))))</f>
        <v/>
      </c>
      <c r="L12" s="90">
        <v>11</v>
      </c>
    </row>
    <row r="13" spans="1:12" x14ac:dyDescent="0.25">
      <c r="F13" s="197"/>
      <c r="G13" s="197"/>
      <c r="L13" s="90">
        <v>12</v>
      </c>
    </row>
    <row r="14" spans="1:12" ht="21.75" customHeight="1" thickBot="1" x14ac:dyDescent="0.4">
      <c r="B14" s="189" t="s">
        <v>51</v>
      </c>
      <c r="C14" s="189"/>
      <c r="D14" s="189"/>
      <c r="E14" s="189"/>
      <c r="F14" s="196" t="str">
        <f>IF(D10="",'Podpůrný list pro výpočty'!$C$18,"")</f>
        <v>Pro vyplňování seznamu zadejte počet soutěžících.</v>
      </c>
      <c r="G14" s="196"/>
      <c r="H14" s="64" t="str">
        <f>IF(COUNTBLANK(H16:H40)=25,"","Chybové hlášení:")</f>
        <v/>
      </c>
      <c r="L14" s="90">
        <v>13</v>
      </c>
    </row>
    <row r="15" spans="1:12" ht="31.5" customHeight="1" thickBot="1" x14ac:dyDescent="0.3">
      <c r="B15" s="187" t="s">
        <v>0</v>
      </c>
      <c r="C15" s="188"/>
      <c r="D15" s="192" t="s">
        <v>3</v>
      </c>
      <c r="E15" s="193"/>
      <c r="F15" s="106" t="s">
        <v>186</v>
      </c>
      <c r="G15" s="50" t="s">
        <v>52</v>
      </c>
      <c r="L15" s="90">
        <v>14</v>
      </c>
    </row>
    <row r="16" spans="1:12" ht="15.75" x14ac:dyDescent="0.25">
      <c r="B16" s="55" t="s">
        <v>12</v>
      </c>
      <c r="C16" s="61"/>
      <c r="D16" s="219"/>
      <c r="E16" s="219"/>
      <c r="F16" s="95"/>
      <c r="G16" s="56" t="str">
        <f>IF($D$10&gt;=L2,IF(AND(C16=0,D16=0,F16=0)=TRUE,'Podpůrný list pro výpočty'!$C$13,IF(AND(C16=0,D16=0)=TRUE,'Podpůrný list pro výpočty'!$C$20,IF(F16&gt;0,'Podpůrný list pro výpočty'!$C$47-F16,'Podpůrný list pro výpočty'!$C$21))),"")</f>
        <v/>
      </c>
      <c r="H16" s="26" t="str">
        <f>IF($D$10&gt;=L2,IF(OR(AND(C16=0,D16=0),F16=0)=FALSE,"",IF(AND(C16=0,D16=0,F16=0)=TRUE,'Podpůrný list pro výpočty'!$C$9,'Podpůrný list pro výpočty'!$C$22)),IF((AND(C16=0,D16=0,F16=0)=TRUE),"",'Podpůrný list pro výpočty'!$C$10))</f>
        <v/>
      </c>
      <c r="L16" s="90">
        <v>15</v>
      </c>
    </row>
    <row r="17" spans="2:12" ht="15.75" x14ac:dyDescent="0.25">
      <c r="B17" s="57" t="s">
        <v>13</v>
      </c>
      <c r="C17" s="62"/>
      <c r="D17" s="200"/>
      <c r="E17" s="200"/>
      <c r="F17" s="97"/>
      <c r="G17" s="58" t="str">
        <f>IF($D$10&gt;=L3,IF(AND(C17=0,D17=0,F17=0)=TRUE,'Podpůrný list pro výpočty'!$C$13,IF(AND(C17=0,D17=0)=TRUE,'Podpůrný list pro výpočty'!$C$20,IF(F17&gt;0,'Podpůrný list pro výpočty'!$C$47-F17,'Podpůrný list pro výpočty'!$C$21))),"")</f>
        <v/>
      </c>
      <c r="H17" s="26" t="str">
        <f>IF($D$10&gt;=L3,IF(OR(AND(C17=0,D17=0),F17=0)=FALSE,"",IF(AND(C17=0,D17=0,F17=0)=TRUE,'Podpůrný list pro výpočty'!$C$9,'Podpůrný list pro výpočty'!$C$22)),IF((AND(C17=0,D17=0,F17=0)=TRUE),"",'Podpůrný list pro výpočty'!$C$10))</f>
        <v/>
      </c>
      <c r="L17" s="90">
        <v>16</v>
      </c>
    </row>
    <row r="18" spans="2:12" ht="15.75" x14ac:dyDescent="0.25">
      <c r="B18" s="57" t="s">
        <v>14</v>
      </c>
      <c r="C18" s="62"/>
      <c r="D18" s="200"/>
      <c r="E18" s="200"/>
      <c r="F18" s="97"/>
      <c r="G18" s="58" t="str">
        <f>IF($D$10&gt;=L4,IF(AND(C18=0,D18=0,F18=0)=TRUE,'Podpůrný list pro výpočty'!$C$13,IF(AND(C18=0,D18=0)=TRUE,'Podpůrný list pro výpočty'!$C$20,IF(F18&gt;0,'Podpůrný list pro výpočty'!$C$47-F18,'Podpůrný list pro výpočty'!$C$21))),"")</f>
        <v/>
      </c>
      <c r="H18" s="26" t="str">
        <f>IF($D$10&gt;=L4,IF(OR(AND(C18=0,D18=0),F18=0)=FALSE,"",IF(AND(C18=0,D18=0,F18=0)=TRUE,'Podpůrný list pro výpočty'!$C$9,'Podpůrný list pro výpočty'!$C$22)),IF((AND(C18=0,D18=0,F18=0)=TRUE),"",'Podpůrný list pro výpočty'!$C$10))</f>
        <v/>
      </c>
      <c r="L18" s="90">
        <v>17</v>
      </c>
    </row>
    <row r="19" spans="2:12" ht="15.75" x14ac:dyDescent="0.25">
      <c r="B19" s="57" t="s">
        <v>15</v>
      </c>
      <c r="C19" s="62"/>
      <c r="D19" s="200"/>
      <c r="E19" s="200"/>
      <c r="F19" s="97"/>
      <c r="G19" s="58" t="str">
        <f>IF($D$10&gt;=L5,IF(AND(C19=0,D19=0,F19=0)=TRUE,'Podpůrný list pro výpočty'!$C$13,IF(AND(C19=0,D19=0)=TRUE,'Podpůrný list pro výpočty'!$C$20,IF(F19&gt;0,'Podpůrný list pro výpočty'!$C$47-F19,'Podpůrný list pro výpočty'!$C$21))),"")</f>
        <v/>
      </c>
      <c r="H19" s="26" t="str">
        <f>IF($D$10&gt;=L5,IF(OR(AND(C19=0,D19=0),F19=0)=FALSE,"",IF(AND(C19=0,D19=0,F19=0)=TRUE,'Podpůrný list pro výpočty'!$C$9,'Podpůrný list pro výpočty'!$C$22)),IF((AND(C19=0,D19=0,F19=0)=TRUE),"",'Podpůrný list pro výpočty'!$C$10))</f>
        <v/>
      </c>
      <c r="L19" s="90">
        <v>18</v>
      </c>
    </row>
    <row r="20" spans="2:12" ht="15.75" x14ac:dyDescent="0.25">
      <c r="B20" s="57" t="s">
        <v>16</v>
      </c>
      <c r="C20" s="62"/>
      <c r="D20" s="200"/>
      <c r="E20" s="200"/>
      <c r="F20" s="97"/>
      <c r="G20" s="58" t="str">
        <f>IF($D$10&gt;=L6,IF(AND(C20=0,D20=0,F20=0)=TRUE,'Podpůrný list pro výpočty'!$C$13,IF(AND(C20=0,D20=0)=TRUE,'Podpůrný list pro výpočty'!$C$20,IF(F20&gt;0,'Podpůrný list pro výpočty'!$C$47-F20,'Podpůrný list pro výpočty'!$C$21))),"")</f>
        <v/>
      </c>
      <c r="H20" s="26" t="str">
        <f>IF($D$10&gt;=L6,IF(OR(AND(C20=0,D20=0),F20=0)=FALSE,"",IF(AND(C20=0,D20=0,F20=0)=TRUE,'Podpůrný list pro výpočty'!$C$9,'Podpůrný list pro výpočty'!$C$22)),IF((AND(C20=0,D20=0,F20=0)=TRUE),"",'Podpůrný list pro výpočty'!$C$10))</f>
        <v/>
      </c>
      <c r="L20" s="90">
        <v>19</v>
      </c>
    </row>
    <row r="21" spans="2:12" ht="15.75" x14ac:dyDescent="0.25">
      <c r="B21" s="57" t="s">
        <v>17</v>
      </c>
      <c r="C21" s="62"/>
      <c r="D21" s="200"/>
      <c r="E21" s="200"/>
      <c r="F21" s="97"/>
      <c r="G21" s="58" t="str">
        <f>IF($D$10&gt;=L7,IF(AND(C21=0,D21=0,F21=0)=TRUE,'Podpůrný list pro výpočty'!$C$13,IF(AND(C21=0,D21=0)=TRUE,'Podpůrný list pro výpočty'!$C$20,IF(F21&gt;0,'Podpůrný list pro výpočty'!$C$47-F21,'Podpůrný list pro výpočty'!$C$21))),"")</f>
        <v/>
      </c>
      <c r="H21" s="26" t="str">
        <f>IF($D$10&gt;=L7,IF(OR(AND(C21=0,D21=0),F21=0)=FALSE,"",IF(AND(C21=0,D21=0,F21=0)=TRUE,'Podpůrný list pro výpočty'!$C$9,'Podpůrný list pro výpočty'!$C$22)),IF((AND(C21=0,D21=0,F21=0)=TRUE),"",'Podpůrný list pro výpočty'!$C$10))</f>
        <v/>
      </c>
      <c r="J21" s="94"/>
      <c r="L21" s="90">
        <v>20</v>
      </c>
    </row>
    <row r="22" spans="2:12" ht="15.75" x14ac:dyDescent="0.25">
      <c r="B22" s="57" t="s">
        <v>18</v>
      </c>
      <c r="C22" s="62"/>
      <c r="D22" s="200"/>
      <c r="E22" s="200"/>
      <c r="F22" s="97"/>
      <c r="G22" s="58" t="str">
        <f>IF($D$10&gt;=L8,IF(AND(C22=0,D22=0,F22=0)=TRUE,'Podpůrný list pro výpočty'!$C$13,IF(AND(C22=0,D22=0)=TRUE,'Podpůrný list pro výpočty'!$C$20,IF(F22&gt;0,'Podpůrný list pro výpočty'!$C$47-F22,'Podpůrný list pro výpočty'!$C$21))),"")</f>
        <v/>
      </c>
      <c r="H22" s="26" t="str">
        <f>IF($D$10&gt;=L8,IF(OR(AND(C22=0,D22=0),F22=0)=FALSE,"",IF(AND(C22=0,D22=0,F22=0)=TRUE,'Podpůrný list pro výpočty'!$C$9,'Podpůrný list pro výpočty'!$C$22)),IF((AND(C22=0,D22=0,F22=0)=TRUE),"",'Podpůrný list pro výpočty'!$C$10))</f>
        <v/>
      </c>
      <c r="J22" s="94"/>
      <c r="L22" s="90">
        <v>21</v>
      </c>
    </row>
    <row r="23" spans="2:12" ht="15.75" x14ac:dyDescent="0.25">
      <c r="B23" s="57" t="s">
        <v>19</v>
      </c>
      <c r="C23" s="62"/>
      <c r="D23" s="200"/>
      <c r="E23" s="200"/>
      <c r="F23" s="97"/>
      <c r="G23" s="58" t="str">
        <f>IF($D$10&gt;=L9,IF(AND(C23=0,D23=0,F23=0)=TRUE,'Podpůrný list pro výpočty'!$C$13,IF(AND(C23=0,D23=0)=TRUE,'Podpůrný list pro výpočty'!$C$20,IF(F23&gt;0,'Podpůrný list pro výpočty'!$C$47-F23,'Podpůrný list pro výpočty'!$C$21))),"")</f>
        <v/>
      </c>
      <c r="H23" s="26" t="str">
        <f>IF($D$10&gt;=L9,IF(OR(AND(C23=0,D23=0),F23=0)=FALSE,"",IF(AND(C23=0,D23=0,F23=0)=TRUE,'Podpůrný list pro výpočty'!$C$9,'Podpůrný list pro výpočty'!$C$22)),IF((AND(C23=0,D23=0,F23=0)=TRUE),"",'Podpůrný list pro výpočty'!$C$10))</f>
        <v/>
      </c>
      <c r="L23" s="90">
        <v>22</v>
      </c>
    </row>
    <row r="24" spans="2:12" ht="15.75" x14ac:dyDescent="0.25">
      <c r="B24" s="57" t="s">
        <v>20</v>
      </c>
      <c r="C24" s="62"/>
      <c r="D24" s="200"/>
      <c r="E24" s="200"/>
      <c r="F24" s="97"/>
      <c r="G24" s="58" t="str">
        <f>IF($D$10&gt;=L10,IF(AND(C24=0,D24=0,F24=0)=TRUE,'Podpůrný list pro výpočty'!$C$13,IF(AND(C24=0,D24=0)=TRUE,'Podpůrný list pro výpočty'!$C$20,IF(F24&gt;0,'Podpůrný list pro výpočty'!$C$47-F24,'Podpůrný list pro výpočty'!$C$21))),"")</f>
        <v/>
      </c>
      <c r="H24" s="26" t="str">
        <f>IF($D$10&gt;=L10,IF(OR(AND(C24=0,D24=0),F24=0)=FALSE,"",IF(AND(C24=0,D24=0,F24=0)=TRUE,'Podpůrný list pro výpočty'!$C$9,'Podpůrný list pro výpočty'!$C$22)),IF((AND(C24=0,D24=0,F24=0)=TRUE),"",'Podpůrný list pro výpočty'!$C$10))</f>
        <v/>
      </c>
      <c r="L24" s="90">
        <v>23</v>
      </c>
    </row>
    <row r="25" spans="2:12" ht="15.75" x14ac:dyDescent="0.25">
      <c r="B25" s="57" t="s">
        <v>21</v>
      </c>
      <c r="C25" s="62"/>
      <c r="D25" s="200"/>
      <c r="E25" s="200"/>
      <c r="F25" s="97"/>
      <c r="G25" s="58" t="str">
        <f>IF($D$10&gt;=L11,IF(AND(C25=0,D25=0,F25=0)=TRUE,'Podpůrný list pro výpočty'!$C$13,IF(AND(C25=0,D25=0)=TRUE,'Podpůrný list pro výpočty'!$C$20,IF(F25&gt;0,'Podpůrný list pro výpočty'!$C$47-F25,'Podpůrný list pro výpočty'!$C$21))),"")</f>
        <v/>
      </c>
      <c r="H25" s="26" t="str">
        <f>IF($D$10&gt;=L11,IF(OR(AND(C25=0,D25=0),F25=0)=FALSE,"",IF(AND(C25=0,D25=0,F25=0)=TRUE,'Podpůrný list pro výpočty'!$C$9,'Podpůrný list pro výpočty'!$C$22)),IF((AND(C25=0,D25=0,F25=0)=TRUE),"",'Podpůrný list pro výpočty'!$C$10))</f>
        <v/>
      </c>
      <c r="L25" s="90">
        <v>24</v>
      </c>
    </row>
    <row r="26" spans="2:12" ht="15.75" x14ac:dyDescent="0.25">
      <c r="B26" s="57" t="s">
        <v>58</v>
      </c>
      <c r="C26" s="62"/>
      <c r="D26" s="200"/>
      <c r="E26" s="200"/>
      <c r="F26" s="97"/>
      <c r="G26" s="58" t="str">
        <f>IF($D$10&gt;=L12,IF(AND(C26=0,D26=0,F26=0)=TRUE,'Podpůrný list pro výpočty'!$C$13,IF(AND(C26=0,D26=0)=TRUE,'Podpůrný list pro výpočty'!$C$20,IF(F26&gt;0,'Podpůrný list pro výpočty'!$C$47-F26,'Podpůrný list pro výpočty'!$C$21))),"")</f>
        <v/>
      </c>
      <c r="H26" s="26" t="str">
        <f>IF($D$10&gt;=L12,IF(OR(AND(C26=0,D26=0),F26=0)=FALSE,"",IF(AND(C26=0,D26=0,F26=0)=TRUE,'Podpůrný list pro výpočty'!$C$9,'Podpůrný list pro výpočty'!$C$22)),IF((AND(C26=0,D26=0,F26=0)=TRUE),"",'Podpůrný list pro výpočty'!$C$10))</f>
        <v/>
      </c>
      <c r="L26" s="90">
        <v>25</v>
      </c>
    </row>
    <row r="27" spans="2:12" ht="15.75" x14ac:dyDescent="0.25">
      <c r="B27" s="57" t="s">
        <v>59</v>
      </c>
      <c r="C27" s="62"/>
      <c r="D27" s="200"/>
      <c r="E27" s="200"/>
      <c r="F27" s="97"/>
      <c r="G27" s="58" t="str">
        <f>IF($D$10&gt;=L13,IF(AND(C27=0,D27=0,F27=0)=TRUE,'Podpůrný list pro výpočty'!$C$13,IF(AND(C27=0,D27=0)=TRUE,'Podpůrný list pro výpočty'!$C$20,IF(F27&gt;0,'Podpůrný list pro výpočty'!$C$47-F27,'Podpůrný list pro výpočty'!$C$21))),"")</f>
        <v/>
      </c>
      <c r="H27" s="26" t="str">
        <f>IF($D$10&gt;=L13,IF(OR(AND(C27=0,D27=0),F27=0)=FALSE,"",IF(AND(C27=0,D27=0,F27=0)=TRUE,'Podpůrný list pro výpočty'!$C$9,'Podpůrný list pro výpočty'!$C$22)),IF((AND(C27=0,D27=0,F27=0)=TRUE),"",'Podpůrný list pro výpočty'!$C$10))</f>
        <v/>
      </c>
    </row>
    <row r="28" spans="2:12" ht="15.75" x14ac:dyDescent="0.25">
      <c r="B28" s="57" t="s">
        <v>60</v>
      </c>
      <c r="C28" s="62"/>
      <c r="D28" s="200"/>
      <c r="E28" s="200"/>
      <c r="F28" s="97"/>
      <c r="G28" s="58" t="str">
        <f>IF($D$10&gt;=L14,IF(AND(C28=0,D28=0,F28=0)=TRUE,'Podpůrný list pro výpočty'!$C$13,IF(AND(C28=0,D28=0)=TRUE,'Podpůrný list pro výpočty'!$C$20,IF(F28&gt;0,'Podpůrný list pro výpočty'!$C$47-F28,'Podpůrný list pro výpočty'!$C$21))),"")</f>
        <v/>
      </c>
      <c r="H28" s="26" t="str">
        <f>IF($D$10&gt;=L14,IF(OR(AND(C28=0,D28=0),F28=0)=FALSE,"",IF(AND(C28=0,D28=0,F28=0)=TRUE,'Podpůrný list pro výpočty'!$C$9,'Podpůrný list pro výpočty'!$C$22)),IF((AND(C28=0,D28=0,F28=0)=TRUE),"",'Podpůrný list pro výpočty'!$C$10))</f>
        <v/>
      </c>
    </row>
    <row r="29" spans="2:12" ht="15.75" x14ac:dyDescent="0.25">
      <c r="B29" s="57" t="s">
        <v>61</v>
      </c>
      <c r="C29" s="62"/>
      <c r="D29" s="200"/>
      <c r="E29" s="200"/>
      <c r="F29" s="97"/>
      <c r="G29" s="58" t="str">
        <f>IF($D$10&gt;=L15,IF(AND(C29=0,D29=0,F29=0)=TRUE,'Podpůrný list pro výpočty'!$C$13,IF(AND(C29=0,D29=0)=TRUE,'Podpůrný list pro výpočty'!$C$20,IF(F29&gt;0,'Podpůrný list pro výpočty'!$C$47-F29,'Podpůrný list pro výpočty'!$C$21))),"")</f>
        <v/>
      </c>
      <c r="H29" s="26" t="str">
        <f>IF($D$10&gt;=L15,IF(OR(AND(C29=0,D29=0),F29=0)=FALSE,"",IF(AND(C29=0,D29=0,F29=0)=TRUE,'Podpůrný list pro výpočty'!$C$9,'Podpůrný list pro výpočty'!$C$22)),IF((AND(C29=0,D29=0,F29=0)=TRUE),"",'Podpůrný list pro výpočty'!$C$10))</f>
        <v/>
      </c>
      <c r="J29" s="93"/>
    </row>
    <row r="30" spans="2:12" ht="15.75" x14ac:dyDescent="0.25">
      <c r="B30" s="57" t="s">
        <v>62</v>
      </c>
      <c r="C30" s="62"/>
      <c r="D30" s="200"/>
      <c r="E30" s="200"/>
      <c r="F30" s="97"/>
      <c r="G30" s="58" t="str">
        <f>IF($D$10&gt;=L16,IF(AND(C30=0,D30=0,F30=0)=TRUE,'Podpůrný list pro výpočty'!$C$13,IF(AND(C30=0,D30=0)=TRUE,'Podpůrný list pro výpočty'!$C$20,IF(F30&gt;0,'Podpůrný list pro výpočty'!$C$47-F30,'Podpůrný list pro výpočty'!$C$21))),"")</f>
        <v/>
      </c>
      <c r="H30" s="26" t="str">
        <f>IF($D$10&gt;=L16,IF(OR(AND(C30=0,D30=0),F30=0)=FALSE,"",IF(AND(C30=0,D30=0,F30=0)=TRUE,'Podpůrný list pro výpočty'!$C$9,'Podpůrný list pro výpočty'!$C$22)),IF((AND(C30=0,D30=0,F30=0)=TRUE),"",'Podpůrný list pro výpočty'!$C$10))</f>
        <v/>
      </c>
    </row>
    <row r="31" spans="2:12" ht="15.75" x14ac:dyDescent="0.25">
      <c r="B31" s="57" t="s">
        <v>63</v>
      </c>
      <c r="C31" s="62"/>
      <c r="D31" s="200"/>
      <c r="E31" s="200"/>
      <c r="F31" s="97"/>
      <c r="G31" s="58" t="str">
        <f>IF($D$10&gt;=L17,IF(AND(C31=0,D31=0,F31=0)=TRUE,'Podpůrný list pro výpočty'!$C$13,IF(AND(C31=0,D31=0)=TRUE,'Podpůrný list pro výpočty'!$C$20,IF(F31&gt;0,'Podpůrný list pro výpočty'!$C$47-F31,'Podpůrný list pro výpočty'!$C$21))),"")</f>
        <v/>
      </c>
      <c r="H31" s="26" t="str">
        <f>IF($D$10&gt;=L17,IF(OR(AND(C31=0,D31=0),F31=0)=FALSE,"",IF(AND(C31=0,D31=0,F31=0)=TRUE,'Podpůrný list pro výpočty'!$C$9,'Podpůrný list pro výpočty'!$C$22)),IF((AND(C31=0,D31=0,F31=0)=TRUE),"",'Podpůrný list pro výpočty'!$C$10))</f>
        <v/>
      </c>
    </row>
    <row r="32" spans="2:12" ht="15.75" x14ac:dyDescent="0.25">
      <c r="B32" s="57" t="s">
        <v>64</v>
      </c>
      <c r="C32" s="62"/>
      <c r="D32" s="200"/>
      <c r="E32" s="200"/>
      <c r="F32" s="97"/>
      <c r="G32" s="58" t="str">
        <f>IF($D$10&gt;=L18,IF(AND(C32=0,D32=0,F32=0)=TRUE,'Podpůrný list pro výpočty'!$C$13,IF(AND(C32=0,D32=0)=TRUE,'Podpůrný list pro výpočty'!$C$20,IF(F32&gt;0,'Podpůrný list pro výpočty'!$C$47-F32,'Podpůrný list pro výpočty'!$C$21))),"")</f>
        <v/>
      </c>
      <c r="H32" s="26" t="str">
        <f>IF($D$10&gt;=L18,IF(OR(AND(C32=0,D32=0),F32=0)=FALSE,"",IF(AND(C32=0,D32=0,F32=0)=TRUE,'Podpůrný list pro výpočty'!$C$9,'Podpůrný list pro výpočty'!$C$22)),IF((AND(C32=0,D32=0,F32=0)=TRUE),"",'Podpůrný list pro výpočty'!$C$10))</f>
        <v/>
      </c>
    </row>
    <row r="33" spans="2:8" ht="15.75" x14ac:dyDescent="0.25">
      <c r="B33" s="57" t="s">
        <v>65</v>
      </c>
      <c r="C33" s="62"/>
      <c r="D33" s="200"/>
      <c r="E33" s="200"/>
      <c r="F33" s="97"/>
      <c r="G33" s="58" t="str">
        <f>IF($D$10&gt;=L19,IF(AND(C33=0,D33=0,F33=0)=TRUE,'Podpůrný list pro výpočty'!$C$13,IF(AND(C33=0,D33=0)=TRUE,'Podpůrný list pro výpočty'!$C$20,IF(F33&gt;0,'Podpůrný list pro výpočty'!$C$47-F33,'Podpůrný list pro výpočty'!$C$21))),"")</f>
        <v/>
      </c>
      <c r="H33" s="26" t="str">
        <f>IF($D$10&gt;=L19,IF(OR(AND(C33=0,D33=0),F33=0)=FALSE,"",IF(AND(C33=0,D33=0,F33=0)=TRUE,'Podpůrný list pro výpočty'!$C$9,'Podpůrný list pro výpočty'!$C$22)),IF((AND(C33=0,D33=0,F33=0)=TRUE),"",'Podpůrný list pro výpočty'!$C$10))</f>
        <v/>
      </c>
    </row>
    <row r="34" spans="2:8" ht="15.75" x14ac:dyDescent="0.25">
      <c r="B34" s="57" t="s">
        <v>66</v>
      </c>
      <c r="C34" s="62"/>
      <c r="D34" s="200"/>
      <c r="E34" s="200"/>
      <c r="F34" s="97"/>
      <c r="G34" s="58" t="str">
        <f>IF($D$10&gt;=L20,IF(AND(C34=0,D34=0,F34=0)=TRUE,'Podpůrný list pro výpočty'!$C$13,IF(AND(C34=0,D34=0)=TRUE,'Podpůrný list pro výpočty'!$C$20,IF(F34&gt;0,'Podpůrný list pro výpočty'!$C$47-F34,'Podpůrný list pro výpočty'!$C$21))),"")</f>
        <v/>
      </c>
      <c r="H34" s="26" t="str">
        <f>IF($D$10&gt;=L20,IF(OR(AND(C34=0,D34=0),F34=0)=FALSE,"",IF(AND(C34=0,D34=0,F34=0)=TRUE,'Podpůrný list pro výpočty'!$C$9,'Podpůrný list pro výpočty'!$C$22)),IF((AND(C34=0,D34=0,F34=0)=TRUE),"",'Podpůrný list pro výpočty'!$C$10))</f>
        <v/>
      </c>
    </row>
    <row r="35" spans="2:8" ht="15.75" x14ac:dyDescent="0.25">
      <c r="B35" s="57" t="s">
        <v>67</v>
      </c>
      <c r="C35" s="62"/>
      <c r="D35" s="200"/>
      <c r="E35" s="200"/>
      <c r="F35" s="97"/>
      <c r="G35" s="58" t="str">
        <f>IF($D$10&gt;=L21,IF(AND(C35=0,D35=0,F35=0)=TRUE,'Podpůrný list pro výpočty'!$C$13,IF(AND(C35=0,D35=0)=TRUE,'Podpůrný list pro výpočty'!$C$20,IF(F35&gt;0,'Podpůrný list pro výpočty'!$C$47-F35,'Podpůrný list pro výpočty'!$C$21))),"")</f>
        <v/>
      </c>
      <c r="H35" s="26" t="str">
        <f>IF($D$10&gt;=L21,IF(OR(AND(C35=0,D35=0),F35=0)=FALSE,"",IF(AND(C35=0,D35=0,F35=0)=TRUE,'Podpůrný list pro výpočty'!$C$9,'Podpůrný list pro výpočty'!$C$22)),IF((AND(C35=0,D35=0,F35=0)=TRUE),"",'Podpůrný list pro výpočty'!$C$10))</f>
        <v/>
      </c>
    </row>
    <row r="36" spans="2:8" ht="15.75" x14ac:dyDescent="0.25">
      <c r="B36" s="57" t="s">
        <v>68</v>
      </c>
      <c r="C36" s="62"/>
      <c r="D36" s="200"/>
      <c r="E36" s="200"/>
      <c r="F36" s="97"/>
      <c r="G36" s="58" t="str">
        <f>IF($D$10&gt;=L22,IF(AND(C36=0,D36=0,F36=0)=TRUE,'Podpůrný list pro výpočty'!$C$13,IF(AND(C36=0,D36=0)=TRUE,'Podpůrný list pro výpočty'!$C$20,IF(F36&gt;0,'Podpůrný list pro výpočty'!$C$47-F36,'Podpůrný list pro výpočty'!$C$21))),"")</f>
        <v/>
      </c>
      <c r="H36" s="26" t="str">
        <f>IF($D$10&gt;=L22,IF(OR(AND(C36=0,D36=0),F36=0)=FALSE,"",IF(AND(C36=0,D36=0,F36=0)=TRUE,'Podpůrný list pro výpočty'!$C$9,'Podpůrný list pro výpočty'!$C$22)),IF((AND(C36=0,D36=0,F36=0)=TRUE),"",'Podpůrný list pro výpočty'!$C$10))</f>
        <v/>
      </c>
    </row>
    <row r="37" spans="2:8" ht="15.75" x14ac:dyDescent="0.25">
      <c r="B37" s="57" t="s">
        <v>69</v>
      </c>
      <c r="C37" s="62"/>
      <c r="D37" s="200"/>
      <c r="E37" s="200"/>
      <c r="F37" s="97"/>
      <c r="G37" s="58" t="str">
        <f>IF($D$10&gt;=L23,IF(AND(C37=0,D37=0,F37=0)=TRUE,'Podpůrný list pro výpočty'!$C$13,IF(AND(C37=0,D37=0)=TRUE,'Podpůrný list pro výpočty'!$C$20,IF(F37&gt;0,'Podpůrný list pro výpočty'!$C$47-F37,'Podpůrný list pro výpočty'!$C$21))),"")</f>
        <v/>
      </c>
      <c r="H37" s="26" t="str">
        <f>IF($D$10&gt;=L23,IF(OR(AND(C37=0,D37=0),F37=0)=FALSE,"",IF(AND(C37=0,D37=0,F37=0)=TRUE,'Podpůrný list pro výpočty'!$C$9,'Podpůrný list pro výpočty'!$C$22)),IF((AND(C37=0,D37=0,F37=0)=TRUE),"",'Podpůrný list pro výpočty'!$C$10))</f>
        <v/>
      </c>
    </row>
    <row r="38" spans="2:8" ht="15.75" x14ac:dyDescent="0.25">
      <c r="B38" s="57" t="s">
        <v>70</v>
      </c>
      <c r="C38" s="62"/>
      <c r="D38" s="200"/>
      <c r="E38" s="200"/>
      <c r="F38" s="97"/>
      <c r="G38" s="58" t="str">
        <f>IF($D$10&gt;=L24,IF(AND(C38=0,D38=0,F38=0)=TRUE,'Podpůrný list pro výpočty'!$C$13,IF(AND(C38=0,D38=0)=TRUE,'Podpůrný list pro výpočty'!$C$20,IF(F38&gt;0,'Podpůrný list pro výpočty'!$C$47-F38,'Podpůrný list pro výpočty'!$C$21))),"")</f>
        <v/>
      </c>
      <c r="H38" s="26" t="str">
        <f>IF($D$10&gt;=L24,IF(OR(AND(C38=0,D38=0),F38=0)=FALSE,"",IF(AND(C38=0,D38=0,F38=0)=TRUE,'Podpůrný list pro výpočty'!$C$9,'Podpůrný list pro výpočty'!$C$22)),IF((AND(C38=0,D38=0,F38=0)=TRUE),"",'Podpůrný list pro výpočty'!$C$10))</f>
        <v/>
      </c>
    </row>
    <row r="39" spans="2:8" ht="15.75" x14ac:dyDescent="0.25">
      <c r="B39" s="57" t="s">
        <v>71</v>
      </c>
      <c r="C39" s="62"/>
      <c r="D39" s="200"/>
      <c r="E39" s="200"/>
      <c r="F39" s="97"/>
      <c r="G39" s="58" t="str">
        <f>IF($D$10&gt;=L25,IF(AND(C39=0,D39=0,F39=0)=TRUE,'Podpůrný list pro výpočty'!$C$13,IF(AND(C39=0,D39=0)=TRUE,'Podpůrný list pro výpočty'!$C$20,IF(F39&gt;0,'Podpůrný list pro výpočty'!$C$47-F39,'Podpůrný list pro výpočty'!$C$21))),"")</f>
        <v/>
      </c>
      <c r="H39" s="26" t="str">
        <f>IF($D$10&gt;=L25,IF(OR(AND(C39=0,D39=0),F39=0)=FALSE,"",IF(AND(C39=0,D39=0,F39=0)=TRUE,'Podpůrný list pro výpočty'!$C$9,'Podpůrný list pro výpočty'!$C$22)),IF((AND(C39=0,D39=0,F39=0)=TRUE),"",'Podpůrný list pro výpočty'!$C$10))</f>
        <v/>
      </c>
    </row>
    <row r="40" spans="2:8" ht="16.5" thickBot="1" x14ac:dyDescent="0.3">
      <c r="B40" s="59" t="s">
        <v>72</v>
      </c>
      <c r="C40" s="63"/>
      <c r="D40" s="220"/>
      <c r="E40" s="220"/>
      <c r="F40" s="98"/>
      <c r="G40" s="60" t="str">
        <f>IF($D$10&gt;=L26,IF(AND(C40=0,D40=0,F40=0)=TRUE,'Podpůrný list pro výpočty'!$C$13,IF(AND(C40=0,D40=0)=TRUE,'Podpůrný list pro výpočty'!$C$20,IF(F40&gt;0,'Podpůrný list pro výpočty'!$C$47-F40,'Podpůrný list pro výpočty'!$C$21))),"")</f>
        <v/>
      </c>
      <c r="H40" s="26" t="str">
        <f>IF($D$10&gt;=L26,IF(OR(AND(C40=0,D40=0),F40=0)=FALSE,"",IF(AND(C40=0,D40=0,F40=0)=TRUE,'Podpůrný list pro výpočty'!$C$9,'Podpůrný list pro výpočty'!$C$22)),IF((AND(C40=0,D40=0,F40=0)=TRUE),"",'Podpůrný list pro výpočty'!$C$10))</f>
        <v/>
      </c>
    </row>
  </sheetData>
  <sheetProtection algorithmName="SHA-512" hashValue="g94ZQ/8Ai0+f206YGhmJYU5ZEwempcKYM6fb7J5N6ZzixAxtveNuAim71RM4cfW88xcb7CG5pHTLRPD0ITmktQ==" saltValue="of3Juf8SVM5y5H3Ke/+How==" spinCount="100000" sheet="1" objects="1" scenarios="1" selectLockedCells="1"/>
  <mergeCells count="52">
    <mergeCell ref="D40:E40"/>
    <mergeCell ref="D34:E34"/>
    <mergeCell ref="D35:E35"/>
    <mergeCell ref="D36:E36"/>
    <mergeCell ref="D37:E37"/>
    <mergeCell ref="D38:E38"/>
    <mergeCell ref="D39:E39"/>
    <mergeCell ref="D33:E33"/>
    <mergeCell ref="D22:E22"/>
    <mergeCell ref="D23:E23"/>
    <mergeCell ref="D24:E24"/>
    <mergeCell ref="D25:E25"/>
    <mergeCell ref="D26:E26"/>
    <mergeCell ref="D27:E27"/>
    <mergeCell ref="D28:E28"/>
    <mergeCell ref="D29:E29"/>
    <mergeCell ref="D30:E30"/>
    <mergeCell ref="D31:E31"/>
    <mergeCell ref="D32:E32"/>
    <mergeCell ref="D21:E21"/>
    <mergeCell ref="B11:C12"/>
    <mergeCell ref="F11:G13"/>
    <mergeCell ref="B14:E14"/>
    <mergeCell ref="F14:G14"/>
    <mergeCell ref="B15:C15"/>
    <mergeCell ref="D15:E15"/>
    <mergeCell ref="D16:E16"/>
    <mergeCell ref="D17:E17"/>
    <mergeCell ref="D18:E18"/>
    <mergeCell ref="D19:E19"/>
    <mergeCell ref="D20:E20"/>
    <mergeCell ref="B9:C9"/>
    <mergeCell ref="D9:E9"/>
    <mergeCell ref="F9:G9"/>
    <mergeCell ref="B10:C10"/>
    <mergeCell ref="D10:E10"/>
    <mergeCell ref="F10:G10"/>
    <mergeCell ref="B6:C6"/>
    <mergeCell ref="D6:E6"/>
    <mergeCell ref="F6:G6"/>
    <mergeCell ref="B7:E7"/>
    <mergeCell ref="B8:C8"/>
    <mergeCell ref="D8:E8"/>
    <mergeCell ref="F8:G8"/>
    <mergeCell ref="B5:C5"/>
    <mergeCell ref="D5:E5"/>
    <mergeCell ref="F5:G5"/>
    <mergeCell ref="A1:G1"/>
    <mergeCell ref="B3:E3"/>
    <mergeCell ref="B4:C4"/>
    <mergeCell ref="D4:E4"/>
    <mergeCell ref="F4:G4"/>
  </mergeCells>
  <conditionalFormatting sqref="D4:E6 D8:D11 E8:E9 E11">
    <cfRule type="expression" dxfId="215" priority="4">
      <formula>D4=""</formula>
    </cfRule>
  </conditionalFormatting>
  <conditionalFormatting sqref="B16:B40">
    <cfRule type="expression" dxfId="214" priority="1">
      <formula>OR(AND(C16=0,D16=0),F16=0)=FALSE</formula>
    </cfRule>
  </conditionalFormatting>
  <conditionalFormatting sqref="A1:G1">
    <cfRule type="expression" dxfId="213" priority="3">
      <formula>$A$1&lt;&gt;$J$3</formula>
    </cfRule>
  </conditionalFormatting>
  <conditionalFormatting sqref="A2:H40">
    <cfRule type="expression" dxfId="212" priority="2">
      <formula>$A$1&lt;&gt;$J$3</formula>
    </cfRule>
  </conditionalFormatting>
  <conditionalFormatting sqref="B16:B39">
    <cfRule type="expression" dxfId="211" priority="5">
      <formula>$D$10&gt;=L2</formula>
    </cfRule>
  </conditionalFormatting>
  <conditionalFormatting sqref="C16:C39">
    <cfRule type="expression" dxfId="210" priority="6">
      <formula>$D$10&gt;=L2</formula>
    </cfRule>
  </conditionalFormatting>
  <conditionalFormatting sqref="F16:F39">
    <cfRule type="expression" dxfId="209" priority="8">
      <formula>$D$10&gt;=L2</formula>
    </cfRule>
  </conditionalFormatting>
  <conditionalFormatting sqref="G16:G39">
    <cfRule type="expression" dxfId="208" priority="9">
      <formula>$D$10&gt;=L2</formula>
    </cfRule>
  </conditionalFormatting>
  <conditionalFormatting sqref="D16:E39">
    <cfRule type="expression" dxfId="207" priority="7">
      <formula>$D$10&gt;=L2</formula>
    </cfRule>
  </conditionalFormatting>
  <conditionalFormatting sqref="B40:F40">
    <cfRule type="expression" dxfId="206" priority="11">
      <formula>$D$10=$L$26</formula>
    </cfRule>
  </conditionalFormatting>
  <conditionalFormatting sqref="G40">
    <cfRule type="expression" dxfId="205" priority="10">
      <formula>$D$10=$L$26</formula>
    </cfRule>
  </conditionalFormatting>
  <conditionalFormatting sqref="F11">
    <cfRule type="expression" dxfId="204" priority="12">
      <formula>$F$11=$J$4</formula>
    </cfRule>
  </conditionalFormatting>
  <dataValidations count="5">
    <dataValidation type="date" operator="lessThanOrEqual" allowBlank="1" showErrorMessage="1" errorTitle="Tornádo říká:" error="Pokoušíte se zadat datum, které je v budoucnosti." sqref="F16:F40" xr:uid="{96B40B59-7A65-4DB1-997B-20F127A4A9AB}">
      <formula1>TODAY()</formula1>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D10" xr:uid="{71C2CCF4-4698-4CD9-8E0F-FB89A462D723}">
      <formula1>J6</formula1>
      <formula2>J7</formula2>
    </dataValidation>
    <dataValidation type="whole" allowBlank="1" showErrorMessage="1" errorTitle="Tornádo říká:" error="Prosím zadejte počet soutěžících, který odpovídá zvolené soutěžní kategorii. Počty soutěžících pro jednotlivé soutěžní kategorie naleznete v Propozicích soutěže Tornádo 2018." sqref="E10" xr:uid="{935F779F-1B4B-4016-9721-1EAE5B0360CE}">
      <formula1>K9</formula1>
      <formula2>K10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D9" xr:uid="{4E3BD207-85EE-43C4-B3A0-4786436F26A7}">
      <formula1>J9</formula1>
      <formula2>J10</formula2>
    </dataValidation>
    <dataValidation type="time" allowBlank="1" showInputMessage="1" showErrorMessage="1" errorTitle="Tornádo říká:" error="Prosím zadejte čas, který odpovídá zvolené soutěžní kategorii. Časy pro jednotlivé soutěžní kategorie naleznete v Propozicích soutěže Tornádo 2018." sqref="E9" xr:uid="{009E2ADE-2E31-4968-89BB-1987C7B4621F}">
      <formula1>K11</formula1>
      <formula2>K12</formula2>
    </dataValidation>
  </dataValidations>
  <pageMargins left="0.31496062992125984" right="0.31496062992125984" top="0.59055118110236227" bottom="0.59055118110236227" header="0" footer="0"/>
  <pageSetup paperSize="9" orientation="portrait" r:id="rId1"/>
  <extLst>
    <ext xmlns:x14="http://schemas.microsoft.com/office/spreadsheetml/2009/9/main" uri="{CCE6A557-97BC-4b89-ADB6-D9C93CAAB3DF}">
      <x14:dataValidations xmlns:xm="http://schemas.microsoft.com/office/excel/2006/main" count="5">
        <x14:dataValidation type="list" errorStyle="warning" allowBlank="1" showInputMessage="1" showErrorMessage="1" errorTitle="Tornádo říká:" error="Pokoušíte se zadat trenéra, který není uveden v seznamu. Prosím, doplňte jej na list: &quot;Základní informace o klubu&quot;." xr:uid="{F618FAC4-CC6D-42C3-9E5C-1009049179AB}">
          <x14:formula1>
            <xm:f>IF('Základní informace o klubu'!$C$5=$A$1,'Základní informace o klubu'!$D$14:$D$21,'Podpůrný list pro výpočty'!$B$70:$B$71)</xm:f>
          </x14:formula1>
          <xm:sqref>E12</xm:sqref>
        </x14:dataValidation>
        <x14:dataValidation type="list" errorStyle="warning" allowBlank="1" showInputMessage="1" showErrorMessage="1" errorTitle="Tornádo říká:" error="Pokoušíte se zadat trenéra, který není uveden v seznamu. Prosím, doplňte jej na list: &quot;Základní informace o klubu&quot;." promptTitle="Tornádo říká:" prompt="Jména všech trenérů zadejte na listu: &quot;Základní informace o klubu&quot;, poté jen vybírejte ze seznamu." xr:uid="{339A220F-1907-4C99-81DE-9EE5C7E6334A}">
          <x14:formula1>
            <xm:f>IF('Základní informace o klubu'!$C$5=$A$1,'Základní informace o klubu'!$D$14:$D$21,'Podpůrný list pro výpočty'!$B$70:$B$71)</xm:f>
          </x14:formula1>
          <xm:sqref>E11</xm:sqref>
        </x14:dataValidation>
        <x14:dataValidation type="list" allowBlank="1" showInputMessage="1" showErrorMessage="1" errorTitle="Tornádo říká:" error="Prosím vyplňte správně soutěžní kategorii. Stávající text smažte a rozklikněte šipku vedle buňky či ručně vyplňte soutěžní kategorii dle níže uvedeného:_x000a_„SÓLO“_x000a_„DUO/TRIO“_x000a_„MINIFORMACE“_x000a_„FORMACE“_x000a_„2bat SÓLO“_x000a_„2bat DUO/TRIO“_x000a_" xr:uid="{24C3DB7C-F2EE-4C2D-84C1-A547959DA19E}">
          <x14:formula1>
            <xm:f>IF('Základní informace o klubu'!$C$5=$A$1,'Podpůrný list pro výpočty'!$B$58:$B$63,'Podpůrný list pro výpočty'!$B$70:$B$71)</xm:f>
          </x14:formula1>
          <xm:sqref>D4:E4</xm:sqref>
        </x14:dataValidation>
        <x14:dataValidation type="list" allowBlank="1" showInputMessage="1" showErrorMessage="1" errorTitle="Tornádo říká:" error="Prosím vyplňte správně věkovou kategorii. Stávající text smažte a rozklikněte šipku vedle buňky či ručně vyplňte věkovou kategorii dle níže uvedeného:_x000a_„Little Kadetky“_x000a_„Kadetky“_x000a_„Juniorky“_x000a_„Seniorky“" xr:uid="{17BFD8BC-ABD2-44B7-81C4-10708459CDEE}">
          <x14:formula1>
            <xm:f>IF('Základní informace o klubu'!$C$5=$A$1,'Podpůrný list pro výpočty'!$B$52:$B$55,'Podpůrný list pro výpočty'!$B$70:$B$71)</xm:f>
          </x14:formula1>
          <xm:sqref>D5:E5</xm:sqref>
        </x14:dataValidation>
        <x14:dataValidation type="list" allowBlank="1" showInputMessage="1" showErrorMessage="1" errorTitle="Tornádo říká:" error="Prosím vyplňte správně výkonnostní třídu. Stávající text smažte a rozklikněte šipku vedle buňky či ručně vyplňte výkonnostní třídu dle níže uvedeného:_x000a_„A&quot;_x000a_„B&quot;" xr:uid="{EF95E84B-457A-467D-A9E8-CA90DB2368CE}">
          <x14:formula1>
            <xm:f>IF('Základní informace o klubu'!$C$5=$A$1,'Podpůrný list pro výpočty'!$B$66:$B$67,'Podpůrný list pro výpočty'!$B$70:$B$71)</xm:f>
          </x14:formula1>
          <xm:sqref>D6:E6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26</vt:i4>
      </vt:variant>
    </vt:vector>
  </HeadingPairs>
  <TitlesOfParts>
    <vt:vector size="26" baseType="lpstr">
      <vt:lpstr>Podpůrný list pro výpočty</vt:lpstr>
      <vt:lpstr>Souhrn pro organizátora</vt:lpstr>
      <vt:lpstr>Nápověda</vt:lpstr>
      <vt:lpstr>Základní informace o klubu</vt:lpstr>
      <vt:lpstr>Přehled přihlášek</vt:lpstr>
      <vt:lpstr>Udělení souhlasů</vt:lpstr>
      <vt:lpstr>Přihláška č. 1</vt:lpstr>
      <vt:lpstr>Přihláška č. 2</vt:lpstr>
      <vt:lpstr>Přihláška č. 3</vt:lpstr>
      <vt:lpstr>Přihláška č. 4</vt:lpstr>
      <vt:lpstr>Přihláška č. 5</vt:lpstr>
      <vt:lpstr>Přihláška č. 6</vt:lpstr>
      <vt:lpstr>Přihláška č. 7</vt:lpstr>
      <vt:lpstr>Přihláška č. 8</vt:lpstr>
      <vt:lpstr>Přihláška č. 9</vt:lpstr>
      <vt:lpstr>Přihláška č. 10</vt:lpstr>
      <vt:lpstr>Přihláška č. 11</vt:lpstr>
      <vt:lpstr>Přihláška č. 12</vt:lpstr>
      <vt:lpstr>Přihláška č. 13</vt:lpstr>
      <vt:lpstr>Přihláška č. 14</vt:lpstr>
      <vt:lpstr>Přihláška č. 15</vt:lpstr>
      <vt:lpstr>Přihláška č. 16</vt:lpstr>
      <vt:lpstr>Přihláška č. 17</vt:lpstr>
      <vt:lpstr>Přihláška č. 18</vt:lpstr>
      <vt:lpstr>Přihláška č. 19</vt:lpstr>
      <vt:lpstr>Přihláška č.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Palička</dc:creator>
  <cp:lastModifiedBy>Martin Orlík</cp:lastModifiedBy>
  <cp:lastPrinted>2018-12-03T11:44:32Z</cp:lastPrinted>
  <dcterms:created xsi:type="dcterms:W3CDTF">2017-10-13T12:18:38Z</dcterms:created>
  <dcterms:modified xsi:type="dcterms:W3CDTF">2019-01-24T09:33:35Z</dcterms:modified>
</cp:coreProperties>
</file>